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09\09025 Sage Glass Value Proposition\B_Paladino\Task 19 - Patch update\"/>
    </mc:Choice>
  </mc:AlternateContent>
  <bookViews>
    <workbookView xWindow="0" yWindow="0" windowWidth="28800" windowHeight="11535" activeTab="1"/>
  </bookViews>
  <sheets>
    <sheet name="Directions" sheetId="2" r:id="rId1"/>
    <sheet name="Cut and Paste" sheetId="1" r:id="rId2"/>
  </sheets>
  <definedNames>
    <definedName name="Gap">'Cut and Paste'!$T$7:$T$9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39" i="1" l="1"/>
  <c r="V9" i="1"/>
  <c r="V25" i="1"/>
  <c r="V24" i="1"/>
  <c r="V23" i="1"/>
  <c r="V22" i="1"/>
  <c r="V21" i="1"/>
  <c r="V20" i="1"/>
  <c r="V19" i="1"/>
  <c r="V18" i="1"/>
  <c r="V15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7" i="1"/>
  <c r="V16" i="1"/>
  <c r="R14" i="1"/>
  <c r="V14" i="1" s="1"/>
  <c r="V13" i="1" l="1"/>
  <c r="V12" i="1"/>
  <c r="V11" i="1" l="1"/>
  <c r="V8" i="1"/>
</calcChain>
</file>

<file path=xl/comments1.xml><?xml version="1.0" encoding="utf-8"?>
<comments xmlns="http://schemas.openxmlformats.org/spreadsheetml/2006/main">
  <authors>
    <author>Grey Fowles</author>
  </authors>
  <commentList>
    <comment ref="P16" authorId="0" shapeId="0">
      <text>
        <r>
          <rPr>
            <b/>
            <sz val="9"/>
            <color indexed="81"/>
            <rFont val="Tahoma"/>
            <charset val="1"/>
          </rPr>
          <t>Grey Fowles:</t>
        </r>
        <r>
          <rPr>
            <sz val="9"/>
            <color indexed="81"/>
            <rFont val="Tahoma"/>
            <charset val="1"/>
          </rPr>
          <t xml:space="preserve">
May be in mm in the reports. Id so convert to inches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Grey Fowles:</t>
        </r>
        <r>
          <rPr>
            <sz val="9"/>
            <color indexed="81"/>
            <rFont val="Tahoma"/>
            <charset val="1"/>
          </rPr>
          <t xml:space="preserve">
if this is 0 make sure you put in 0.000
</t>
        </r>
      </text>
    </comment>
  </commentList>
</comments>
</file>

<file path=xl/sharedStrings.xml><?xml version="1.0" encoding="utf-8"?>
<sst xmlns="http://schemas.openxmlformats.org/spreadsheetml/2006/main" count="193" uniqueCount="141">
  <si>
    <t>Glass Number</t>
  </si>
  <si>
    <t xml:space="preserve">$LIBRARY-ENTRY </t>
  </si>
  <si>
    <t>Glass Name</t>
  </si>
  <si>
    <t>$</t>
  </si>
  <si>
    <t xml:space="preserve">: </t>
  </si>
  <si>
    <t>SHGC</t>
  </si>
  <si>
    <t>=</t>
  </si>
  <si>
    <t>"</t>
  </si>
  <si>
    <t>DESCRIPTION</t>
  </si>
  <si>
    <t>U</t>
  </si>
  <si>
    <t>DRAWING=50027</t>
  </si>
  <si>
    <t>Number of Layers</t>
  </si>
  <si>
    <t>U-CENTER</t>
  </si>
  <si>
    <t>SHGCc</t>
  </si>
  <si>
    <t>Gap #1</t>
  </si>
  <si>
    <t>Gap #2</t>
  </si>
  <si>
    <t>Argon</t>
  </si>
  <si>
    <t>Krypton</t>
  </si>
  <si>
    <t>Air</t>
  </si>
  <si>
    <t>Tsol 0</t>
  </si>
  <si>
    <t>Tsol 10</t>
  </si>
  <si>
    <t>Tsol 20</t>
  </si>
  <si>
    <t>Tsol 30</t>
  </si>
  <si>
    <t>Tsol 40</t>
  </si>
  <si>
    <t>Tsol 50</t>
  </si>
  <si>
    <t>Tsol 60</t>
  </si>
  <si>
    <t>Tsol 70</t>
  </si>
  <si>
    <t>Tsol 80</t>
  </si>
  <si>
    <t>Tsol 90</t>
  </si>
  <si>
    <t>0.000</t>
  </si>
  <si>
    <t>,</t>
  </si>
  <si>
    <t xml:space="preserve">, </t>
  </si>
  <si>
    <t>Tsol Hemis</t>
  </si>
  <si>
    <t>Vtc 0</t>
  </si>
  <si>
    <t>Vtc 10</t>
  </si>
  <si>
    <t>Vtc 20</t>
  </si>
  <si>
    <t>Vtc 30</t>
  </si>
  <si>
    <t>Vtc 40</t>
  </si>
  <si>
    <t>Vtc 50</t>
  </si>
  <si>
    <t>Vtc 60</t>
  </si>
  <si>
    <t>Vtc 70</t>
  </si>
  <si>
    <t>Vtc 80</t>
  </si>
  <si>
    <t>Vtc 90</t>
  </si>
  <si>
    <t>Vtc Hemis</t>
  </si>
  <si>
    <t>Abs1-0</t>
  </si>
  <si>
    <t>Abs1-10</t>
  </si>
  <si>
    <t>Abs1-20</t>
  </si>
  <si>
    <t>Abs1-30</t>
  </si>
  <si>
    <t>Abs1-40</t>
  </si>
  <si>
    <t>Abs1-50</t>
  </si>
  <si>
    <t>Abs1-60</t>
  </si>
  <si>
    <t>Abs1-70</t>
  </si>
  <si>
    <t>Abs1-80</t>
  </si>
  <si>
    <t>Abs1-90</t>
  </si>
  <si>
    <t>Abs1-Hemis</t>
  </si>
  <si>
    <t>0.001</t>
  </si>
  <si>
    <t>Abs2-0</t>
  </si>
  <si>
    <t>Abs2-10</t>
  </si>
  <si>
    <t>Abs2-20</t>
  </si>
  <si>
    <t>Abs2-30</t>
  </si>
  <si>
    <t>Abs2-40</t>
  </si>
  <si>
    <t>Abs2-50</t>
  </si>
  <si>
    <t>Abs2-60</t>
  </si>
  <si>
    <t>Abs2-70</t>
  </si>
  <si>
    <t>Abs2-80</t>
  </si>
  <si>
    <t>Abs2-90</t>
  </si>
  <si>
    <t>Abs2-Hemis</t>
  </si>
  <si>
    <t>Gap #1 Thinknes (inches)</t>
  </si>
  <si>
    <t>Gap #2 Thinknes (inches)</t>
  </si>
  <si>
    <t>Rbsol-Hemi</t>
  </si>
  <si>
    <t>Rbvis-Hemi</t>
  </si>
  <si>
    <t>Cond 1</t>
  </si>
  <si>
    <t>Cond 2</t>
  </si>
  <si>
    <t>Cond 3</t>
  </si>
  <si>
    <t>Cond 4</t>
  </si>
  <si>
    <t>dCond 1</t>
  </si>
  <si>
    <t>dCond 2</t>
  </si>
  <si>
    <t>dCond 3</t>
  </si>
  <si>
    <t>dCond 4</t>
  </si>
  <si>
    <t>Vis 1</t>
  </si>
  <si>
    <t>Vis 2</t>
  </si>
  <si>
    <t>Vis 3</t>
  </si>
  <si>
    <t>Vis 4</t>
  </si>
  <si>
    <t>dVis 1</t>
  </si>
  <si>
    <t>dVis 2</t>
  </si>
  <si>
    <t>dVis 3</t>
  </si>
  <si>
    <t>dVis 4</t>
  </si>
  <si>
    <t>Dens 1</t>
  </si>
  <si>
    <t>Dens 2</t>
  </si>
  <si>
    <t>Dens 3</t>
  </si>
  <si>
    <t>Dens 4</t>
  </si>
  <si>
    <t>dDens 1</t>
  </si>
  <si>
    <t>dDens 2</t>
  </si>
  <si>
    <t>dDens 3</t>
  </si>
  <si>
    <t>dDens 4</t>
  </si>
  <si>
    <t>Pr 1</t>
  </si>
  <si>
    <t>Pr 2</t>
  </si>
  <si>
    <t>Pr 3</t>
  </si>
  <si>
    <t>Pr 4</t>
  </si>
  <si>
    <t>dPr 1</t>
  </si>
  <si>
    <t>dPr 2</t>
  </si>
  <si>
    <t>dPr 3</t>
  </si>
  <si>
    <t>dPr 4</t>
  </si>
  <si>
    <t>0.00000</t>
  </si>
  <si>
    <t>-0.0001</t>
  </si>
  <si>
    <t>Detailed Windows6 Output Example</t>
  </si>
  <si>
    <t>DOE2 Windows6 Output Example</t>
  </si>
  <si>
    <t xml:space="preserve">   ..</t>
  </si>
  <si>
    <t>Inputs Table</t>
  </si>
  <si>
    <t>Outputs Table</t>
  </si>
  <si>
    <t>0.01706</t>
  </si>
  <si>
    <t>5.392</t>
  </si>
  <si>
    <t>2.066</t>
  </si>
  <si>
    <t>6.311</t>
  </si>
  <si>
    <t>1.733</t>
  </si>
  <si>
    <t>-0.0061</t>
  </si>
  <si>
    <t>0.676</t>
  </si>
  <si>
    <t>0.004</t>
  </si>
  <si>
    <t>0.003</t>
  </si>
  <si>
    <t>0.002</t>
  </si>
  <si>
    <t>0.008</t>
  </si>
  <si>
    <t>0.006</t>
  </si>
  <si>
    <t>0.005</t>
  </si>
  <si>
    <t>0.007</t>
  </si>
  <si>
    <t>0.455</t>
  </si>
  <si>
    <t>0.453</t>
  </si>
  <si>
    <t>0.447</t>
  </si>
  <si>
    <t>0.431</t>
  </si>
  <si>
    <t>0.393</t>
  </si>
  <si>
    <t>0.295</t>
  </si>
  <si>
    <t>3</t>
  </si>
  <si>
    <t>0.35</t>
  </si>
  <si>
    <t>0.14</t>
  </si>
  <si>
    <t>0.480</t>
  </si>
  <si>
    <t>2877</t>
  </si>
  <si>
    <t>SageGlass SR2 Triple low-e 0.5 Argon Tint</t>
  </si>
  <si>
    <t>0.301</t>
  </si>
  <si>
    <t>0.267</t>
  </si>
  <si>
    <t>0.882</t>
  </si>
  <si>
    <t>0.456</t>
  </si>
  <si>
    <t>0.429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</si>
</sst>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rgb="FF91FDBA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E3B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DF0F9"/>
        <bgColor indexed="64"/>
      </patternFill>
    </fill>
  </fills>
  <borders count="6">
    <border>
      <left/>
      <right/>
      <top/>
      <bottom/>
      <diagonal/>
    </border>
    <border>
      <left style="thick">
        <color theme="7"/>
      </left>
      <right style="thick">
        <color theme="7"/>
      </right>
      <top style="thick">
        <color theme="7"/>
      </top>
      <bottom style="thick">
        <color theme="7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0" borderId="0" xfId="0" quotePrefix="1"/>
    <xf numFmtId="2" fontId="0" fillId="0" borderId="0" xfId="0" applyNumberFormat="1"/>
    <xf numFmtId="49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49" fontId="0" fillId="12" borderId="2" xfId="0" applyNumberFormat="1" applyFill="1" applyBorder="1"/>
    <xf numFmtId="49" fontId="0" fillId="11" borderId="2" xfId="0" applyNumberFormat="1" applyFill="1" applyBorder="1"/>
    <xf numFmtId="0" fontId="0" fillId="9" borderId="2" xfId="0" applyFill="1" applyBorder="1"/>
    <xf numFmtId="0" fontId="0" fillId="10" borderId="2" xfId="0" applyFill="1" applyBorder="1"/>
    <xf numFmtId="49" fontId="0" fillId="7" borderId="2" xfId="0" applyNumberFormat="1" applyFill="1" applyBorder="1"/>
    <xf numFmtId="49" fontId="0" fillId="8" borderId="2" xfId="0" applyNumberFormat="1" applyFill="1" applyBorder="1"/>
    <xf numFmtId="49" fontId="0" fillId="3" borderId="2" xfId="0" applyNumberFormat="1" applyFill="1" applyBorder="1"/>
    <xf numFmtId="49" fontId="0" fillId="4" borderId="2" xfId="0" applyNumberFormat="1" applyFill="1" applyBorder="1"/>
    <xf numFmtId="49" fontId="0" fillId="5" borderId="2" xfId="0" applyNumberFormat="1" applyFill="1" applyBorder="1"/>
    <xf numFmtId="49" fontId="0" fillId="6" borderId="2" xfId="0" applyNumberFormat="1" applyFill="1" applyBorder="1"/>
    <xf numFmtId="49" fontId="0" fillId="15" borderId="2" xfId="0" applyNumberFormat="1" applyFill="1" applyBorder="1"/>
    <xf numFmtId="0" fontId="0" fillId="0" borderId="3" xfId="0" applyBorder="1"/>
    <xf numFmtId="49" fontId="0" fillId="13" borderId="4" xfId="0" applyNumberFormat="1" applyFill="1" applyBorder="1"/>
    <xf numFmtId="49" fontId="0" fillId="14" borderId="5" xfId="0" applyNumberFormat="1" applyFill="1" applyBorder="1"/>
    <xf numFmtId="0" fontId="1" fillId="2" borderId="0" xfId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colors>
    <mruColors>
      <color rgb="FF9DF0F9"/>
      <color rgb="FF72E9F6"/>
      <color rgb="FFEEB000"/>
      <color rgb="FFCAE3BB"/>
      <color rgb="FFFFE389"/>
      <color rgb="FF91FDBA"/>
      <color rgb="FF00E266"/>
      <color rgb="FF57FFA3"/>
      <color rgb="FFDAC2EC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62</xdr:row>
      <xdr:rowOff>152400</xdr:rowOff>
    </xdr:from>
    <xdr:to>
      <xdr:col>11</xdr:col>
      <xdr:colOff>303980</xdr:colOff>
      <xdr:row>107</xdr:row>
      <xdr:rowOff>141805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1391900"/>
          <a:ext cx="6561905" cy="8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171450</xdr:rowOff>
    </xdr:from>
    <xdr:to>
      <xdr:col>11</xdr:col>
      <xdr:colOff>342077</xdr:colOff>
      <xdr:row>62</xdr:row>
      <xdr:rowOff>189112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361950"/>
          <a:ext cx="6580952" cy="11104762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87</xdr:row>
      <xdr:rowOff>152400</xdr:rowOff>
    </xdr:from>
    <xdr:to>
      <xdr:col>9</xdr:col>
      <xdr:colOff>476250</xdr:colOff>
      <xdr:row>88</xdr:row>
      <xdr:rowOff>95250</xdr:rowOff>
    </xdr:to>
    <xdr:sp macro="" textlink="">
      <xdr:nvSpPr>
        <xdr:cNvPr id="3" name="Rectangle 2"/>
        <xdr:cNvSpPr/>
      </xdr:nvSpPr>
      <xdr:spPr>
        <a:xfrm>
          <a:off x="447675" y="16154400"/>
          <a:ext cx="5514975" cy="133350"/>
        </a:xfrm>
        <a:prstGeom prst="rect">
          <a:avLst/>
        </a:prstGeom>
        <a:solidFill>
          <a:schemeClr val="accent1"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447675</xdr:colOff>
      <xdr:row>84</xdr:row>
      <xdr:rowOff>114300</xdr:rowOff>
    </xdr:from>
    <xdr:to>
      <xdr:col>9</xdr:col>
      <xdr:colOff>476250</xdr:colOff>
      <xdr:row>85</xdr:row>
      <xdr:rowOff>57150</xdr:rowOff>
    </xdr:to>
    <xdr:sp macro="" textlink="">
      <xdr:nvSpPr>
        <xdr:cNvPr id="4" name="Rectangle 3"/>
        <xdr:cNvSpPr/>
      </xdr:nvSpPr>
      <xdr:spPr>
        <a:xfrm>
          <a:off x="447675" y="15544800"/>
          <a:ext cx="5514975" cy="133350"/>
        </a:xfrm>
        <a:prstGeom prst="rect">
          <a:avLst/>
        </a:prstGeom>
        <a:solidFill>
          <a:schemeClr val="accent2"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438150</xdr:colOff>
      <xdr:row>91</xdr:row>
      <xdr:rowOff>9525</xdr:rowOff>
    </xdr:from>
    <xdr:to>
      <xdr:col>9</xdr:col>
      <xdr:colOff>466725</xdr:colOff>
      <xdr:row>91</xdr:row>
      <xdr:rowOff>142875</xdr:rowOff>
    </xdr:to>
    <xdr:sp macro="" textlink="">
      <xdr:nvSpPr>
        <xdr:cNvPr id="5" name="Rectangle 4"/>
        <xdr:cNvSpPr/>
      </xdr:nvSpPr>
      <xdr:spPr>
        <a:xfrm>
          <a:off x="438150" y="16773525"/>
          <a:ext cx="5514975" cy="133350"/>
        </a:xfrm>
        <a:prstGeom prst="rect">
          <a:avLst/>
        </a:prstGeom>
        <a:solidFill>
          <a:schemeClr val="accent6">
            <a:lumMod val="60000"/>
            <a:lumOff val="4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438150</xdr:colOff>
      <xdr:row>91</xdr:row>
      <xdr:rowOff>152400</xdr:rowOff>
    </xdr:from>
    <xdr:to>
      <xdr:col>9</xdr:col>
      <xdr:colOff>466725</xdr:colOff>
      <xdr:row>92</xdr:row>
      <xdr:rowOff>95250</xdr:rowOff>
    </xdr:to>
    <xdr:sp macro="" textlink="">
      <xdr:nvSpPr>
        <xdr:cNvPr id="6" name="Rectangle 5"/>
        <xdr:cNvSpPr/>
      </xdr:nvSpPr>
      <xdr:spPr>
        <a:xfrm>
          <a:off x="438150" y="16916400"/>
          <a:ext cx="5514975" cy="133350"/>
        </a:xfrm>
        <a:prstGeom prst="rect">
          <a:avLst/>
        </a:prstGeom>
        <a:solidFill>
          <a:schemeClr val="accent4">
            <a:lumMod val="60000"/>
            <a:lumOff val="4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323850</xdr:colOff>
      <xdr:row>31</xdr:row>
      <xdr:rowOff>180975</xdr:rowOff>
    </xdr:from>
    <xdr:to>
      <xdr:col>4</xdr:col>
      <xdr:colOff>200025</xdr:colOff>
      <xdr:row>32</xdr:row>
      <xdr:rowOff>114300</xdr:rowOff>
    </xdr:to>
    <xdr:sp macro="" textlink="">
      <xdr:nvSpPr>
        <xdr:cNvPr id="7" name="Rectangle 6"/>
        <xdr:cNvSpPr/>
      </xdr:nvSpPr>
      <xdr:spPr>
        <a:xfrm>
          <a:off x="2152650" y="5514975"/>
          <a:ext cx="485775" cy="123825"/>
        </a:xfrm>
        <a:prstGeom prst="rect">
          <a:avLst/>
        </a:prstGeom>
        <a:solidFill>
          <a:srgbClr val="C00000">
            <a:alpha val="2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33</xdr:row>
      <xdr:rowOff>104775</xdr:rowOff>
    </xdr:from>
    <xdr:to>
      <xdr:col>4</xdr:col>
      <xdr:colOff>219075</xdr:colOff>
      <xdr:row>34</xdr:row>
      <xdr:rowOff>38100</xdr:rowOff>
    </xdr:to>
    <xdr:sp macro="" textlink="">
      <xdr:nvSpPr>
        <xdr:cNvPr id="8" name="Rectangle 7"/>
        <xdr:cNvSpPr/>
      </xdr:nvSpPr>
      <xdr:spPr>
        <a:xfrm>
          <a:off x="2171700" y="5819775"/>
          <a:ext cx="485775" cy="123825"/>
        </a:xfrm>
        <a:prstGeom prst="rect">
          <a:avLst/>
        </a:prstGeom>
        <a:solidFill>
          <a:srgbClr val="7030A0">
            <a:alpha val="2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514350</xdr:colOff>
      <xdr:row>31</xdr:row>
      <xdr:rowOff>180975</xdr:rowOff>
    </xdr:from>
    <xdr:to>
      <xdr:col>2</xdr:col>
      <xdr:colOff>590550</xdr:colOff>
      <xdr:row>32</xdr:row>
      <xdr:rowOff>123825</xdr:rowOff>
    </xdr:to>
    <xdr:sp macro="" textlink="">
      <xdr:nvSpPr>
        <xdr:cNvPr id="9" name="Rectangle 8"/>
        <xdr:cNvSpPr/>
      </xdr:nvSpPr>
      <xdr:spPr>
        <a:xfrm>
          <a:off x="1123950" y="6410325"/>
          <a:ext cx="685800" cy="133350"/>
        </a:xfrm>
        <a:prstGeom prst="rect">
          <a:avLst/>
        </a:prstGeom>
        <a:solidFill>
          <a:srgbClr val="00E266">
            <a:alpha val="26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33</xdr:row>
      <xdr:rowOff>114300</xdr:rowOff>
    </xdr:from>
    <xdr:to>
      <xdr:col>2</xdr:col>
      <xdr:colOff>600075</xdr:colOff>
      <xdr:row>34</xdr:row>
      <xdr:rowOff>57150</xdr:rowOff>
    </xdr:to>
    <xdr:sp macro="" textlink="">
      <xdr:nvSpPr>
        <xdr:cNvPr id="10" name="Rectangle 9"/>
        <xdr:cNvSpPr/>
      </xdr:nvSpPr>
      <xdr:spPr>
        <a:xfrm>
          <a:off x="1133475" y="6724650"/>
          <a:ext cx="685800" cy="133350"/>
        </a:xfrm>
        <a:prstGeom prst="rect">
          <a:avLst/>
        </a:prstGeom>
        <a:solidFill>
          <a:srgbClr val="FFC000">
            <a:alpha val="3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133350</xdr:colOff>
      <xdr:row>25</xdr:row>
      <xdr:rowOff>104775</xdr:rowOff>
    </xdr:from>
    <xdr:to>
      <xdr:col>7</xdr:col>
      <xdr:colOff>9525</xdr:colOff>
      <xdr:row>26</xdr:row>
      <xdr:rowOff>38100</xdr:rowOff>
    </xdr:to>
    <xdr:sp macro="" textlink="">
      <xdr:nvSpPr>
        <xdr:cNvPr id="14" name="Rectangle 13"/>
        <xdr:cNvSpPr/>
      </xdr:nvSpPr>
      <xdr:spPr>
        <a:xfrm>
          <a:off x="3790950" y="4295775"/>
          <a:ext cx="485775" cy="123825"/>
        </a:xfrm>
        <a:prstGeom prst="rect">
          <a:avLst/>
        </a:prstGeom>
        <a:solidFill>
          <a:schemeClr val="bg2">
            <a:lumMod val="9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28575</xdr:colOff>
      <xdr:row>25</xdr:row>
      <xdr:rowOff>95250</xdr:rowOff>
    </xdr:from>
    <xdr:to>
      <xdr:col>8</xdr:col>
      <xdr:colOff>514350</xdr:colOff>
      <xdr:row>26</xdr:row>
      <xdr:rowOff>28575</xdr:rowOff>
    </xdr:to>
    <xdr:sp macro="" textlink="">
      <xdr:nvSpPr>
        <xdr:cNvPr id="15" name="Rectangle 14"/>
        <xdr:cNvSpPr/>
      </xdr:nvSpPr>
      <xdr:spPr>
        <a:xfrm>
          <a:off x="4905375" y="4286250"/>
          <a:ext cx="485775" cy="123825"/>
        </a:xfrm>
        <a:prstGeom prst="rect">
          <a:avLst/>
        </a:prstGeom>
        <a:solidFill>
          <a:schemeClr val="bg2">
            <a:lumMod val="5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257175</xdr:colOff>
      <xdr:row>25</xdr:row>
      <xdr:rowOff>104776</xdr:rowOff>
    </xdr:from>
    <xdr:to>
      <xdr:col>5</xdr:col>
      <xdr:colOff>19050</xdr:colOff>
      <xdr:row>26</xdr:row>
      <xdr:rowOff>28576</xdr:rowOff>
    </xdr:to>
    <xdr:sp macro="" textlink="">
      <xdr:nvSpPr>
        <xdr:cNvPr id="16" name="Rectangle 15"/>
        <xdr:cNvSpPr/>
      </xdr:nvSpPr>
      <xdr:spPr>
        <a:xfrm>
          <a:off x="2695575" y="4295776"/>
          <a:ext cx="371475" cy="114300"/>
        </a:xfrm>
        <a:prstGeom prst="rect">
          <a:avLst/>
        </a:prstGeom>
        <a:solidFill>
          <a:schemeClr val="accent6">
            <a:lumMod val="50000"/>
            <a:alpha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28576</xdr:colOff>
      <xdr:row>89</xdr:row>
      <xdr:rowOff>76199</xdr:rowOff>
    </xdr:from>
    <xdr:to>
      <xdr:col>9</xdr:col>
      <xdr:colOff>542926</xdr:colOff>
      <xdr:row>90</xdr:row>
      <xdr:rowOff>28574</xdr:rowOff>
    </xdr:to>
    <xdr:sp macro="" textlink="">
      <xdr:nvSpPr>
        <xdr:cNvPr id="17" name="Rectangle 16"/>
        <xdr:cNvSpPr/>
      </xdr:nvSpPr>
      <xdr:spPr>
        <a:xfrm>
          <a:off x="5514976" y="16459199"/>
          <a:ext cx="514350" cy="142875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</xdr:colOff>
      <xdr:row>86</xdr:row>
      <xdr:rowOff>38099</xdr:rowOff>
    </xdr:from>
    <xdr:to>
      <xdr:col>9</xdr:col>
      <xdr:colOff>514351</xdr:colOff>
      <xdr:row>86</xdr:row>
      <xdr:rowOff>180974</xdr:rowOff>
    </xdr:to>
    <xdr:sp macro="" textlink="">
      <xdr:nvSpPr>
        <xdr:cNvPr id="18" name="Rectangle 17"/>
        <xdr:cNvSpPr/>
      </xdr:nvSpPr>
      <xdr:spPr>
        <a:xfrm>
          <a:off x="5486401" y="15887699"/>
          <a:ext cx="514350" cy="142875"/>
        </a:xfrm>
        <a:prstGeom prst="rect">
          <a:avLst/>
        </a:prstGeom>
        <a:solidFill>
          <a:schemeClr val="accent4">
            <a:lumMod val="75000"/>
            <a:alpha val="56000"/>
          </a:schemeClr>
        </a:solidFill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428625</xdr:colOff>
      <xdr:row>112</xdr:row>
      <xdr:rowOff>9525</xdr:rowOff>
    </xdr:from>
    <xdr:to>
      <xdr:col>12</xdr:col>
      <xdr:colOff>189615</xdr:colOff>
      <xdr:row>157</xdr:row>
      <xdr:rowOff>94168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8625" y="20812125"/>
          <a:ext cx="7076190" cy="8657143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124</xdr:row>
      <xdr:rowOff>161925</xdr:rowOff>
    </xdr:from>
    <xdr:to>
      <xdr:col>10</xdr:col>
      <xdr:colOff>85725</xdr:colOff>
      <xdr:row>128</xdr:row>
      <xdr:rowOff>9525</xdr:rowOff>
    </xdr:to>
    <xdr:sp macro="" textlink="">
      <xdr:nvSpPr>
        <xdr:cNvPr id="20" name="Rectangle 19"/>
        <xdr:cNvSpPr/>
      </xdr:nvSpPr>
      <xdr:spPr>
        <a:xfrm>
          <a:off x="1714500" y="23345775"/>
          <a:ext cx="4467225" cy="609600"/>
        </a:xfrm>
        <a:prstGeom prst="rect">
          <a:avLst/>
        </a:prstGeom>
        <a:solidFill>
          <a:srgbClr val="72E9F6">
            <a:alpha val="4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161925</xdr:colOff>
      <xdr:row>93</xdr:row>
      <xdr:rowOff>0</xdr:rowOff>
    </xdr:from>
    <xdr:to>
      <xdr:col>15</xdr:col>
      <xdr:colOff>1000125</xdr:colOff>
      <xdr:row>125</xdr:row>
      <xdr:rowOff>114300</xdr:rowOff>
    </xdr:to>
    <xdr:cxnSp macro="">
      <xdr:nvCxnSpPr>
        <xdr:cNvPr id="22" name="Straight Arrow Connector 21"/>
        <xdr:cNvCxnSpPr/>
      </xdr:nvCxnSpPr>
      <xdr:spPr>
        <a:xfrm flipH="1">
          <a:off x="6257925" y="17230725"/>
          <a:ext cx="5114925" cy="6257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8</xdr:row>
      <xdr:rowOff>148167</xdr:rowOff>
    </xdr:from>
    <xdr:to>
      <xdr:col>13</xdr:col>
      <xdr:colOff>539750</xdr:colOff>
      <xdr:row>24</xdr:row>
      <xdr:rowOff>63500</xdr:rowOff>
    </xdr:to>
    <xdr:cxnSp macro="">
      <xdr:nvCxnSpPr>
        <xdr:cNvPr id="11" name="Straight Arrow Connector 10"/>
        <xdr:cNvCxnSpPr/>
      </xdr:nvCxnSpPr>
      <xdr:spPr>
        <a:xfrm flipH="1">
          <a:off x="3259667" y="1989667"/>
          <a:ext cx="5461000" cy="30056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9</xdr:row>
      <xdr:rowOff>148167</xdr:rowOff>
    </xdr:from>
    <xdr:to>
      <xdr:col>13</xdr:col>
      <xdr:colOff>560916</xdr:colOff>
      <xdr:row>89</xdr:row>
      <xdr:rowOff>10584</xdr:rowOff>
    </xdr:to>
    <xdr:cxnSp macro="">
      <xdr:nvCxnSpPr>
        <xdr:cNvPr id="23" name="Straight Arrow Connector 22"/>
        <xdr:cNvCxnSpPr/>
      </xdr:nvCxnSpPr>
      <xdr:spPr>
        <a:xfrm flipH="1">
          <a:off x="6233583" y="2190750"/>
          <a:ext cx="2508250" cy="15134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560917</xdr:colOff>
      <xdr:row>10</xdr:row>
      <xdr:rowOff>137583</xdr:rowOff>
    </xdr:from>
    <xdr:to>
      <xdr:col>13</xdr:col>
      <xdr:colOff>603250</xdr:colOff>
      <xdr:row>86</xdr:row>
      <xdr:rowOff>84667</xdr:rowOff>
    </xdr:to>
    <xdr:cxnSp macro="">
      <xdr:nvCxnSpPr>
        <xdr:cNvPr id="25" name="Straight Arrow Connector 24"/>
        <xdr:cNvCxnSpPr/>
      </xdr:nvCxnSpPr>
      <xdr:spPr>
        <a:xfrm flipH="1">
          <a:off x="6085417" y="2391833"/>
          <a:ext cx="2698750" cy="144356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465666</xdr:colOff>
      <xdr:row>11</xdr:row>
      <xdr:rowOff>105834</xdr:rowOff>
    </xdr:from>
    <xdr:to>
      <xdr:col>14</xdr:col>
      <xdr:colOff>127000</xdr:colOff>
      <xdr:row>25</xdr:row>
      <xdr:rowOff>31750</xdr:rowOff>
    </xdr:to>
    <xdr:cxnSp macro="">
      <xdr:nvCxnSpPr>
        <xdr:cNvPr id="27" name="Straight Arrow Connector 26"/>
        <xdr:cNvCxnSpPr/>
      </xdr:nvCxnSpPr>
      <xdr:spPr>
        <a:xfrm flipH="1">
          <a:off x="5376333" y="2561167"/>
          <a:ext cx="3545417" cy="25929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539750</xdr:colOff>
      <xdr:row>12</xdr:row>
      <xdr:rowOff>84667</xdr:rowOff>
    </xdr:from>
    <xdr:to>
      <xdr:col>14</xdr:col>
      <xdr:colOff>201083</xdr:colOff>
      <xdr:row>25</xdr:row>
      <xdr:rowOff>21167</xdr:rowOff>
    </xdr:to>
    <xdr:cxnSp macro="">
      <xdr:nvCxnSpPr>
        <xdr:cNvPr id="29" name="Straight Arrow Connector 28"/>
        <xdr:cNvCxnSpPr/>
      </xdr:nvCxnSpPr>
      <xdr:spPr>
        <a:xfrm flipH="1">
          <a:off x="4222750" y="2730500"/>
          <a:ext cx="4773083" cy="2413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111"/>
  <sheetViews>
    <sheetView showGridLines="0" tabSelected="1" topLeftCell="A4" zoomScale="60" zoomScaleNormal="60" workbookViewId="0">
      <selection activeCell="V7" sqref="V7:V40"/>
    </sheetView>
  </sheetViews>
  <sheetFormatPr defaultRowHeight="15" x14ac:dyDescent="0.25"/>
  <cols>
    <col min="13" max="13" width="12.140625" customWidth="1"/>
    <col min="15" max="15" width="24.5703125" customWidth="1"/>
    <col min="16" max="16" width="29.140625" customWidth="1"/>
    <col min="18" max="18" width="11.5703125" hidden="1" customWidth="1"/>
    <col min="19" max="21" width="9.140625" hidden="1" customWidth="1"/>
    <col min="22" max="22" width="69.85546875" customWidth="1"/>
  </cols>
  <sheetData>
    <row r="2" spans="2:22" ht="18.75" x14ac:dyDescent="0.3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5" spans="2:22" ht="21" x14ac:dyDescent="0.35">
      <c r="B5" s="22" t="s">
        <v>105</v>
      </c>
      <c r="C5" s="22"/>
      <c r="D5" s="22"/>
      <c r="E5" s="22"/>
      <c r="F5" s="22"/>
      <c r="G5" s="22"/>
      <c r="H5" s="22"/>
      <c r="I5" s="22"/>
      <c r="J5" s="22"/>
      <c r="K5" s="22"/>
      <c r="L5" s="22"/>
      <c r="O5" s="23" t="s">
        <v>108</v>
      </c>
      <c r="P5" s="23"/>
      <c r="V5" s="4" t="s">
        <v>109</v>
      </c>
    </row>
    <row r="7" spans="2:22" ht="30" customHeight="1" x14ac:dyDescent="0.25">
      <c r="O7" s="5" t="s">
        <v>0</v>
      </c>
      <c r="P7" s="6" t="s">
        <v>134</v>
      </c>
      <c r="R7" t="s">
        <v>1</v>
      </c>
      <c r="T7" t="s">
        <v>16</v>
      </c>
      <c r="V7" s="21" t="str">
        <f>R7&amp;P7&amp;"                            GLASS-TYPE-CODE Double Electro"</f>
        <v>$LIBRARY-ENTRY 2877                            GLASS-TYPE-CODE Double Electro</v>
      </c>
    </row>
    <row r="8" spans="2:22" x14ac:dyDescent="0.25">
      <c r="O8" s="5" t="s">
        <v>2</v>
      </c>
      <c r="P8" s="5" t="s">
        <v>135</v>
      </c>
      <c r="R8" t="s">
        <v>3</v>
      </c>
      <c r="S8" t="s">
        <v>4</v>
      </c>
      <c r="T8" t="s">
        <v>17</v>
      </c>
      <c r="V8" s="21" t="str">
        <f>R8&amp;P7&amp;S8&amp;P8</f>
        <v>$2877: SageGlass SR2 Triple low-e 0.5 Argon Tint</v>
      </c>
    </row>
    <row r="9" spans="2:22" ht="15.75" thickBot="1" x14ac:dyDescent="0.3">
      <c r="O9" s="5" t="s">
        <v>11</v>
      </c>
      <c r="P9" s="19" t="s">
        <v>130</v>
      </c>
      <c r="R9" s="1" t="s">
        <v>6</v>
      </c>
      <c r="S9" s="1" t="s">
        <v>7</v>
      </c>
      <c r="T9" t="s">
        <v>18</v>
      </c>
      <c r="V9" s="21" t="str">
        <f>R10&amp;R9&amp;S9&amp;P7&amp;S8&amp;S10&amp;R9&amp;P13&amp;"  "&amp;R11&amp;R9&amp;P12&amp;S9</f>
        <v>DESCRIPTION="2877: U=0.14  SHGC=0.35"</v>
      </c>
    </row>
    <row r="10" spans="2:22" ht="16.5" thickTop="1" thickBot="1" x14ac:dyDescent="0.3">
      <c r="O10" s="18" t="s">
        <v>69</v>
      </c>
      <c r="P10" s="3" t="s">
        <v>136</v>
      </c>
      <c r="R10" t="s">
        <v>8</v>
      </c>
      <c r="S10" s="1" t="s">
        <v>9</v>
      </c>
      <c r="V10" s="21" t="s">
        <v>10</v>
      </c>
    </row>
    <row r="11" spans="2:22" ht="15.75" thickTop="1" x14ac:dyDescent="0.25">
      <c r="O11" s="5" t="s">
        <v>70</v>
      </c>
      <c r="P11" s="20" t="s">
        <v>137</v>
      </c>
      <c r="R11" s="1" t="s">
        <v>5</v>
      </c>
      <c r="S11" t="s">
        <v>31</v>
      </c>
      <c r="V11" s="21" t="str">
        <f>"   "&amp;"NLAYER       "&amp;R9&amp;" "&amp;P9</f>
        <v xml:space="preserve">   NLAYER       = 3</v>
      </c>
    </row>
    <row r="12" spans="2:22" x14ac:dyDescent="0.25">
      <c r="O12" s="5" t="s">
        <v>13</v>
      </c>
      <c r="P12" s="7" t="s">
        <v>131</v>
      </c>
      <c r="S12" s="1" t="s">
        <v>30</v>
      </c>
      <c r="V12" s="21" t="str">
        <f>"   "&amp;"RBSOL-HEMI   "&amp;R9&amp;" "&amp;P10</f>
        <v xml:space="preserve">   RBSOL-HEMI   = 0.301</v>
      </c>
    </row>
    <row r="13" spans="2:22" x14ac:dyDescent="0.25">
      <c r="O13" s="5" t="s">
        <v>12</v>
      </c>
      <c r="P13" s="8" t="s">
        <v>132</v>
      </c>
      <c r="V13" s="21" t="str">
        <f>"   "&amp;"RBVIS-HEMI   "&amp;R9&amp;" "&amp;P11</f>
        <v xml:space="preserve">   RBVIS-HEMI   = 0.267</v>
      </c>
    </row>
    <row r="14" spans="2:22" x14ac:dyDescent="0.25">
      <c r="O14" s="5" t="s">
        <v>14</v>
      </c>
      <c r="P14" s="9" t="s">
        <v>18</v>
      </c>
      <c r="R14" s="2">
        <f>P12*1.149</f>
        <v>0.40215000000000001</v>
      </c>
      <c r="V14" s="21" t="str">
        <f>"   "&amp;"SHDCOF       "&amp;R9&amp;" "&amp;ROUND(R14,2)</f>
        <v xml:space="preserve">   SHDCOF       = 0.4</v>
      </c>
    </row>
    <row r="15" spans="2:22" x14ac:dyDescent="0.25">
      <c r="O15" s="5" t="s">
        <v>15</v>
      </c>
      <c r="P15" s="10" t="s">
        <v>18</v>
      </c>
      <c r="V15" s="21" t="str">
        <f>"   "&amp;"U-CENTER     "&amp;R9&amp;" "&amp;ROUND(P13*3.1545,2)</f>
        <v xml:space="preserve">   U-CENTER     = 0.44</v>
      </c>
    </row>
    <row r="16" spans="2:22" x14ac:dyDescent="0.25">
      <c r="O16" s="5" t="s">
        <v>67</v>
      </c>
      <c r="P16" s="11" t="s">
        <v>133</v>
      </c>
      <c r="V16" s="21" t="str">
        <f>"   "&amp;"GAPS-FILL    "&amp;R9&amp;" "&amp;"("&amp;P14&amp;", "&amp;P15&amp;", Air, Air)"</f>
        <v xml:space="preserve">   GAPS-FILL    = (Air, Air, Air, Air)</v>
      </c>
    </row>
    <row r="17" spans="15:22" x14ac:dyDescent="0.25">
      <c r="O17" s="5" t="s">
        <v>68</v>
      </c>
      <c r="P17" s="12" t="s">
        <v>133</v>
      </c>
      <c r="V17" s="21" t="str">
        <f>"   "&amp;"GAPS-THICK  "&amp;R9&amp;" "&amp;"("&amp;ROUND(P16*25.4,1)&amp;", "&amp;IF(P17="0.000","0.0",ROUND(P17*25.4,1))&amp;", 0.0, 0.0)"</f>
        <v xml:space="preserve">   GAPS-THICK  = (12.2, 12.2, 0.0, 0.0)</v>
      </c>
    </row>
    <row r="18" spans="15:22" x14ac:dyDescent="0.25">
      <c r="O18" s="5" t="s">
        <v>19</v>
      </c>
      <c r="P18" s="13" t="s">
        <v>118</v>
      </c>
      <c r="V18" s="21" t="str">
        <f>"   "&amp;"GAPS-COND   "&amp;R9&amp;" "&amp;"( "&amp;P62&amp;S11&amp;P63&amp;S11&amp;P64&amp;S11&amp;P65&amp;")"</f>
        <v xml:space="preserve">   GAPS-COND   = ( 0.01706, 0.01706, 0.00000, 0.00000)</v>
      </c>
    </row>
    <row r="19" spans="15:22" x14ac:dyDescent="0.25">
      <c r="O19" s="5" t="s">
        <v>20</v>
      </c>
      <c r="P19" s="13" t="s">
        <v>118</v>
      </c>
      <c r="V19" s="21" t="str">
        <f>"   "&amp;"GAPS-DCOND  "&amp;R9&amp;" "&amp;"( "&amp;P66&amp;S11&amp;P67&amp;S11&amp;P68&amp;S11&amp;P69&amp;")"</f>
        <v xml:space="preserve">   GAPS-DCOND  = ( 5.392, 5.392, 0.000, 0.000)</v>
      </c>
    </row>
    <row r="20" spans="15:22" x14ac:dyDescent="0.25">
      <c r="O20" s="5" t="s">
        <v>21</v>
      </c>
      <c r="P20" s="13" t="s">
        <v>118</v>
      </c>
      <c r="V20" s="21" t="str">
        <f>"   "&amp;"GAPS-VISC   "&amp;R9&amp;" "&amp;"( "&amp;P70&amp;S11&amp;P71&amp;S11&amp;P72&amp;S11&amp;P73&amp;")"</f>
        <v xml:space="preserve">   GAPS-VISC   = ( 2.066, 2.066, 0.000, 0.000)</v>
      </c>
    </row>
    <row r="21" spans="15:22" x14ac:dyDescent="0.25">
      <c r="O21" s="5" t="s">
        <v>22</v>
      </c>
      <c r="P21" s="13" t="s">
        <v>118</v>
      </c>
      <c r="V21" s="21" t="str">
        <f>"   "&amp;"GAPS-DVISC  "&amp;R9&amp;" "&amp;"( "&amp;P74&amp;S11&amp;P75&amp;S11&amp;P76&amp;S11&amp;P77&amp;")"</f>
        <v xml:space="preserve">   GAPS-DVISC  = ( 6.311, 6.311, 0.000, 0.000)</v>
      </c>
    </row>
    <row r="22" spans="15:22" x14ac:dyDescent="0.25">
      <c r="O22" s="5" t="s">
        <v>23</v>
      </c>
      <c r="P22" s="13" t="s">
        <v>119</v>
      </c>
      <c r="V22" s="21" t="str">
        <f>"   "&amp;"GAPS-DENS   "&amp;R9&amp;" "&amp;"( "&amp;P78&amp;S11&amp;P79&amp;S11&amp;P80&amp;S11&amp;P81&amp;")"</f>
        <v xml:space="preserve">   GAPS-DENS   = ( 1.733, 1.733, 0.000, 0.000)</v>
      </c>
    </row>
    <row r="23" spans="15:22" x14ac:dyDescent="0.25">
      <c r="O23" s="5" t="s">
        <v>24</v>
      </c>
      <c r="P23" s="13" t="s">
        <v>119</v>
      </c>
      <c r="V23" s="21" t="str">
        <f>"   "&amp;"GAPS-DDENS  "&amp;R9&amp;" "&amp;"("&amp;P82&amp;S11&amp;P83&amp;S11&amp;P84&amp;S11&amp;P85&amp;")"</f>
        <v xml:space="preserve">   GAPS-DDENS  = (-0.0061, -0.0061, 0.000, 0.000)</v>
      </c>
    </row>
    <row r="24" spans="15:22" x14ac:dyDescent="0.25">
      <c r="O24" s="5" t="s">
        <v>25</v>
      </c>
      <c r="P24" s="13" t="s">
        <v>119</v>
      </c>
      <c r="V24" s="21" t="str">
        <f>"   "&amp;"GAPS-PR     "&amp;R9&amp;" "&amp;"( "&amp;P86&amp;S11&amp;P87&amp;S11&amp;P88&amp;S11&amp;P89&amp;")"</f>
        <v xml:space="preserve">   GAPS-PR     = ( 0.676, 0.676, 0.000, 0.000)</v>
      </c>
    </row>
    <row r="25" spans="15:22" x14ac:dyDescent="0.25">
      <c r="O25" s="5" t="s">
        <v>26</v>
      </c>
      <c r="P25" s="13" t="s">
        <v>55</v>
      </c>
      <c r="V25" s="21" t="str">
        <f>"   "&amp;"GAPS-DPR    "&amp;R9&amp;" "&amp;"("&amp;P90&amp;S11&amp;P91&amp;S11&amp;P92&amp;S11&amp;P93&amp;")"</f>
        <v xml:space="preserve">   GAPS-DPR    = (-0.0001, -0.0001, 0.00000, 0.00000)</v>
      </c>
    </row>
    <row r="26" spans="15:22" x14ac:dyDescent="0.25">
      <c r="O26" s="5" t="s">
        <v>27</v>
      </c>
      <c r="P26" s="13" t="s">
        <v>29</v>
      </c>
      <c r="V26" s="21" t="str">
        <f>"   "&amp;"TSOL        "&amp;R9&amp;" "&amp;"( "&amp;P18&amp;S11&amp;P19&amp;S11&amp;P20&amp;S11&amp;P21&amp;S11&amp;P22&amp;S11&amp;P23&amp;S11&amp;P24&amp;S11&amp;P25&amp;S12</f>
        <v xml:space="preserve">   TSOL        = ( 0.003, 0.003, 0.003, 0.003, 0.002, 0.002, 0.002, 0.001,</v>
      </c>
    </row>
    <row r="27" spans="15:22" x14ac:dyDescent="0.25">
      <c r="O27" s="5" t="s">
        <v>28</v>
      </c>
      <c r="P27" s="13" t="s">
        <v>29</v>
      </c>
      <c r="V27" s="21" t="str">
        <f>"   "&amp;"                "&amp;P26&amp;S11&amp;P27&amp;S11&amp;P28&amp;")"</f>
        <v xml:space="preserve">                   0.000, 0.000, 0.002)</v>
      </c>
    </row>
    <row r="28" spans="15:22" x14ac:dyDescent="0.25">
      <c r="O28" s="5" t="s">
        <v>32</v>
      </c>
      <c r="P28" s="13" t="s">
        <v>119</v>
      </c>
      <c r="V28" s="21" t="str">
        <f>"   "&amp;"TVIS        "&amp;R9&amp;" "&amp;"( "&amp;P29&amp;S11&amp;P30&amp;S11&amp;P31&amp;S11&amp;P32&amp;S11&amp;P33&amp;S11&amp;P34&amp;S11&amp;P35&amp;S11&amp;P36&amp;S12</f>
        <v xml:space="preserve">   TVIS        = ( 0.008, 0.008, 0.008, 0.007, 0.006, 0.005, 0.004, 0.002,</v>
      </c>
    </row>
    <row r="29" spans="15:22" x14ac:dyDescent="0.25">
      <c r="O29" s="5" t="s">
        <v>33</v>
      </c>
      <c r="P29" s="14" t="s">
        <v>120</v>
      </c>
      <c r="V29" s="21" t="str">
        <f>"   "&amp;"                "&amp;P37&amp;S11&amp;P38&amp;S11&amp;P39&amp;")"</f>
        <v xml:space="preserve">                   0.001, 0.000, 0.005)</v>
      </c>
    </row>
    <row r="30" spans="15:22" x14ac:dyDescent="0.25">
      <c r="O30" s="5" t="s">
        <v>34</v>
      </c>
      <c r="P30" s="14" t="s">
        <v>120</v>
      </c>
      <c r="V30" s="21" t="str">
        <f>"   "&amp;"ABS-1       "&amp;R9&amp;" "&amp;"( "&amp;P40&amp;S11&amp;P41&amp;S11&amp;P42&amp;S11&amp;P43&amp;S11&amp;P44&amp;S11&amp;P45&amp;S11&amp;P46&amp;S11&amp;P47&amp;S12</f>
        <v xml:space="preserve">   ABS-1       = ( 0.882, 0.456, 0.456, 0.455, 0.453, 0.447, 0.431, 0.393,</v>
      </c>
    </row>
    <row r="31" spans="15:22" x14ac:dyDescent="0.25">
      <c r="O31" s="5" t="s">
        <v>35</v>
      </c>
      <c r="P31" s="14" t="s">
        <v>120</v>
      </c>
      <c r="V31" s="21" t="str">
        <f>"   "&amp;"                "&amp;P48&amp;S11&amp;P49&amp;S11&amp;P50&amp;")"</f>
        <v xml:space="preserve">                   0.295, 0.000, 0.429)</v>
      </c>
    </row>
    <row r="32" spans="15:22" x14ac:dyDescent="0.25">
      <c r="O32" s="5" t="s">
        <v>36</v>
      </c>
      <c r="P32" s="14" t="s">
        <v>123</v>
      </c>
      <c r="V32" s="21" t="str">
        <f>"   "&amp;"ABS-2       "&amp;R9&amp;" "&amp;"( "&amp;P51&amp;S11&amp;P52&amp;S11&amp;P53&amp;S11&amp;P54&amp;S11&amp;P55&amp;S11&amp;P56&amp;S11&amp;P57&amp;S11&amp;P58&amp;S12</f>
        <v xml:space="preserve">   ABS-2       = ( 0.001, 0.001, 0.001, 0.001, 0.001, 0.001, 0.001, 0.001,</v>
      </c>
    </row>
    <row r="33" spans="15:22" x14ac:dyDescent="0.25">
      <c r="O33" s="5" t="s">
        <v>37</v>
      </c>
      <c r="P33" s="14" t="s">
        <v>121</v>
      </c>
      <c r="V33" s="21" t="str">
        <f>"   "&amp;"                "&amp;P59&amp;S11&amp;P60&amp;S11&amp;P61&amp;")"</f>
        <v xml:space="preserve">                   0.001, 0.001, 0.001)</v>
      </c>
    </row>
    <row r="34" spans="15:22" x14ac:dyDescent="0.25">
      <c r="O34" s="5" t="s">
        <v>38</v>
      </c>
      <c r="P34" s="14" t="s">
        <v>122</v>
      </c>
      <c r="V34" s="21" t="str">
        <f>"   "&amp;"PANES-ID    = ( 8901,  103,    103,    0,    0)"</f>
        <v xml:space="preserve">   PANES-ID    = ( 8901,  103,    103,    0,    0)</v>
      </c>
    </row>
    <row r="35" spans="15:22" x14ac:dyDescent="0.25">
      <c r="O35" s="5" t="s">
        <v>39</v>
      </c>
      <c r="P35" s="14" t="s">
        <v>117</v>
      </c>
      <c r="V35" s="21" t="str">
        <f>"   "&amp;"PANES-TIR   = ( 0.000,0.000,0.000,0.000,0.000)"</f>
        <v xml:space="preserve">   PANES-TIR   = ( 0.000,0.000,0.000,0.000,0.000)</v>
      </c>
    </row>
    <row r="36" spans="15:22" x14ac:dyDescent="0.25">
      <c r="O36" s="5" t="s">
        <v>40</v>
      </c>
      <c r="P36" s="14" t="s">
        <v>119</v>
      </c>
      <c r="V36" s="21" t="str">
        <f>"   "&amp;"PANES-EMIS-F= ( 0.840,0.840,0.840,0.000,0.000)"</f>
        <v xml:space="preserve">   PANES-EMIS-F= ( 0.840,0.840,0.840,0.000,0.000)</v>
      </c>
    </row>
    <row r="37" spans="15:22" x14ac:dyDescent="0.25">
      <c r="O37" s="5" t="s">
        <v>41</v>
      </c>
      <c r="P37" s="14" t="s">
        <v>55</v>
      </c>
      <c r="V37" s="21" t="str">
        <f>"   "&amp;"PANES-EMIS-B= ( 0.148,0.840,0.840,0.000,0.000)"</f>
        <v xml:space="preserve">   PANES-EMIS-B= ( 0.148,0.840,0.840,0.000,0.000)</v>
      </c>
    </row>
    <row r="38" spans="15:22" x14ac:dyDescent="0.25">
      <c r="O38" s="5" t="s">
        <v>42</v>
      </c>
      <c r="P38" s="14" t="s">
        <v>29</v>
      </c>
      <c r="V38" s="21" t="str">
        <f>"   "&amp;"PANES-THICK = ( 4.000,5.700,5.700,0.000,0.000)"</f>
        <v xml:space="preserve">   PANES-THICK = ( 4.000,5.700,5.700,0.000,0.000)</v>
      </c>
    </row>
    <row r="39" spans="15:22" x14ac:dyDescent="0.25">
      <c r="O39" s="5" t="s">
        <v>43</v>
      </c>
      <c r="P39" s="14" t="s">
        <v>122</v>
      </c>
      <c r="V39" s="21" t="str">
        <f>"   "&amp;"PANES-COND  = (250.0,  175.0,    175.0,    0.0,    0.0)"</f>
        <v xml:space="preserve">   PANES-COND  = (250.0,  175.0,    175.0,    0.0,    0.0)</v>
      </c>
    </row>
    <row r="40" spans="15:22" x14ac:dyDescent="0.25">
      <c r="O40" s="5" t="s">
        <v>44</v>
      </c>
      <c r="P40" s="15" t="s">
        <v>138</v>
      </c>
      <c r="V40" s="21" t="s">
        <v>107</v>
      </c>
    </row>
    <row r="41" spans="15:22" x14ac:dyDescent="0.25">
      <c r="O41" s="5" t="s">
        <v>45</v>
      </c>
      <c r="P41" s="15" t="s">
        <v>139</v>
      </c>
    </row>
    <row r="42" spans="15:22" x14ac:dyDescent="0.25">
      <c r="O42" s="5" t="s">
        <v>46</v>
      </c>
      <c r="P42" s="15" t="s">
        <v>139</v>
      </c>
    </row>
    <row r="43" spans="15:22" x14ac:dyDescent="0.25">
      <c r="O43" s="5" t="s">
        <v>47</v>
      </c>
      <c r="P43" s="15" t="s">
        <v>124</v>
      </c>
    </row>
    <row r="44" spans="15:22" x14ac:dyDescent="0.25">
      <c r="O44" s="5" t="s">
        <v>48</v>
      </c>
      <c r="P44" s="15" t="s">
        <v>125</v>
      </c>
    </row>
    <row r="45" spans="15:22" x14ac:dyDescent="0.25">
      <c r="O45" s="5" t="s">
        <v>49</v>
      </c>
      <c r="P45" s="15" t="s">
        <v>126</v>
      </c>
    </row>
    <row r="46" spans="15:22" x14ac:dyDescent="0.25">
      <c r="O46" s="5" t="s">
        <v>50</v>
      </c>
      <c r="P46" s="15" t="s">
        <v>127</v>
      </c>
    </row>
    <row r="47" spans="15:22" x14ac:dyDescent="0.25">
      <c r="O47" s="5" t="s">
        <v>51</v>
      </c>
      <c r="P47" s="15" t="s">
        <v>128</v>
      </c>
    </row>
    <row r="48" spans="15:22" x14ac:dyDescent="0.25">
      <c r="O48" s="5" t="s">
        <v>52</v>
      </c>
      <c r="P48" s="15" t="s">
        <v>129</v>
      </c>
    </row>
    <row r="49" spans="15:16" x14ac:dyDescent="0.25">
      <c r="O49" s="5" t="s">
        <v>53</v>
      </c>
      <c r="P49" s="15" t="s">
        <v>29</v>
      </c>
    </row>
    <row r="50" spans="15:16" x14ac:dyDescent="0.25">
      <c r="O50" s="5" t="s">
        <v>54</v>
      </c>
      <c r="P50" s="15" t="s">
        <v>140</v>
      </c>
    </row>
    <row r="51" spans="15:16" x14ac:dyDescent="0.25">
      <c r="O51" s="5" t="s">
        <v>56</v>
      </c>
      <c r="P51" s="16" t="s">
        <v>55</v>
      </c>
    </row>
    <row r="52" spans="15:16" x14ac:dyDescent="0.25">
      <c r="O52" s="5" t="s">
        <v>57</v>
      </c>
      <c r="P52" s="16" t="s">
        <v>55</v>
      </c>
    </row>
    <row r="53" spans="15:16" x14ac:dyDescent="0.25">
      <c r="O53" s="5" t="s">
        <v>58</v>
      </c>
      <c r="P53" s="16" t="s">
        <v>55</v>
      </c>
    </row>
    <row r="54" spans="15:16" x14ac:dyDescent="0.25">
      <c r="O54" s="5" t="s">
        <v>59</v>
      </c>
      <c r="P54" s="16" t="s">
        <v>55</v>
      </c>
    </row>
    <row r="55" spans="15:16" x14ac:dyDescent="0.25">
      <c r="O55" s="5" t="s">
        <v>60</v>
      </c>
      <c r="P55" s="16" t="s">
        <v>55</v>
      </c>
    </row>
    <row r="56" spans="15:16" x14ac:dyDescent="0.25">
      <c r="O56" s="5" t="s">
        <v>61</v>
      </c>
      <c r="P56" s="16" t="s">
        <v>55</v>
      </c>
    </row>
    <row r="57" spans="15:16" x14ac:dyDescent="0.25">
      <c r="O57" s="5" t="s">
        <v>62</v>
      </c>
      <c r="P57" s="16" t="s">
        <v>55</v>
      </c>
    </row>
    <row r="58" spans="15:16" x14ac:dyDescent="0.25">
      <c r="O58" s="5" t="s">
        <v>63</v>
      </c>
      <c r="P58" s="16" t="s">
        <v>55</v>
      </c>
    </row>
    <row r="59" spans="15:16" x14ac:dyDescent="0.25">
      <c r="O59" s="5" t="s">
        <v>64</v>
      </c>
      <c r="P59" s="16" t="s">
        <v>55</v>
      </c>
    </row>
    <row r="60" spans="15:16" x14ac:dyDescent="0.25">
      <c r="O60" s="5" t="s">
        <v>65</v>
      </c>
      <c r="P60" s="16" t="s">
        <v>55</v>
      </c>
    </row>
    <row r="61" spans="15:16" x14ac:dyDescent="0.25">
      <c r="O61" s="5" t="s">
        <v>66</v>
      </c>
      <c r="P61" s="16" t="s">
        <v>55</v>
      </c>
    </row>
    <row r="62" spans="15:16" x14ac:dyDescent="0.25">
      <c r="O62" s="5" t="s">
        <v>71</v>
      </c>
      <c r="P62" s="17" t="s">
        <v>110</v>
      </c>
    </row>
    <row r="63" spans="15:16" x14ac:dyDescent="0.25">
      <c r="O63" s="5" t="s">
        <v>72</v>
      </c>
      <c r="P63" s="17" t="s">
        <v>110</v>
      </c>
    </row>
    <row r="64" spans="15:16" x14ac:dyDescent="0.25">
      <c r="O64" s="5" t="s">
        <v>73</v>
      </c>
      <c r="P64" s="17" t="s">
        <v>103</v>
      </c>
    </row>
    <row r="65" spans="15:16" x14ac:dyDescent="0.25">
      <c r="O65" s="5" t="s">
        <v>74</v>
      </c>
      <c r="P65" s="17" t="s">
        <v>103</v>
      </c>
    </row>
    <row r="66" spans="15:16" x14ac:dyDescent="0.25">
      <c r="O66" s="5" t="s">
        <v>75</v>
      </c>
      <c r="P66" s="17" t="s">
        <v>111</v>
      </c>
    </row>
    <row r="67" spans="15:16" x14ac:dyDescent="0.25">
      <c r="O67" s="5" t="s">
        <v>76</v>
      </c>
      <c r="P67" s="17" t="s">
        <v>111</v>
      </c>
    </row>
    <row r="68" spans="15:16" x14ac:dyDescent="0.25">
      <c r="O68" s="5" t="s">
        <v>77</v>
      </c>
      <c r="P68" s="17" t="s">
        <v>29</v>
      </c>
    </row>
    <row r="69" spans="15:16" x14ac:dyDescent="0.25">
      <c r="O69" s="5" t="s">
        <v>78</v>
      </c>
      <c r="P69" s="17" t="s">
        <v>29</v>
      </c>
    </row>
    <row r="70" spans="15:16" x14ac:dyDescent="0.25">
      <c r="O70" s="5" t="s">
        <v>79</v>
      </c>
      <c r="P70" s="17" t="s">
        <v>112</v>
      </c>
    </row>
    <row r="71" spans="15:16" x14ac:dyDescent="0.25">
      <c r="O71" s="5" t="s">
        <v>80</v>
      </c>
      <c r="P71" s="17" t="s">
        <v>112</v>
      </c>
    </row>
    <row r="72" spans="15:16" x14ac:dyDescent="0.25">
      <c r="O72" s="5" t="s">
        <v>81</v>
      </c>
      <c r="P72" s="17" t="s">
        <v>29</v>
      </c>
    </row>
    <row r="73" spans="15:16" x14ac:dyDescent="0.25">
      <c r="O73" s="5" t="s">
        <v>82</v>
      </c>
      <c r="P73" s="17" t="s">
        <v>29</v>
      </c>
    </row>
    <row r="74" spans="15:16" x14ac:dyDescent="0.25">
      <c r="O74" s="5" t="s">
        <v>83</v>
      </c>
      <c r="P74" s="17" t="s">
        <v>113</v>
      </c>
    </row>
    <row r="75" spans="15:16" x14ac:dyDescent="0.25">
      <c r="O75" s="5" t="s">
        <v>84</v>
      </c>
      <c r="P75" s="17" t="s">
        <v>113</v>
      </c>
    </row>
    <row r="76" spans="15:16" x14ac:dyDescent="0.25">
      <c r="O76" s="5" t="s">
        <v>85</v>
      </c>
      <c r="P76" s="17" t="s">
        <v>29</v>
      </c>
    </row>
    <row r="77" spans="15:16" x14ac:dyDescent="0.25">
      <c r="O77" s="5" t="s">
        <v>86</v>
      </c>
      <c r="P77" s="17" t="s">
        <v>29</v>
      </c>
    </row>
    <row r="78" spans="15:16" x14ac:dyDescent="0.25">
      <c r="O78" s="5" t="s">
        <v>87</v>
      </c>
      <c r="P78" s="17" t="s">
        <v>114</v>
      </c>
    </row>
    <row r="79" spans="15:16" x14ac:dyDescent="0.25">
      <c r="O79" s="5" t="s">
        <v>88</v>
      </c>
      <c r="P79" s="17" t="s">
        <v>114</v>
      </c>
    </row>
    <row r="80" spans="15:16" x14ac:dyDescent="0.25">
      <c r="O80" s="5" t="s">
        <v>89</v>
      </c>
      <c r="P80" s="17" t="s">
        <v>29</v>
      </c>
    </row>
    <row r="81" spans="15:16" x14ac:dyDescent="0.25">
      <c r="O81" s="5" t="s">
        <v>90</v>
      </c>
      <c r="P81" s="17" t="s">
        <v>29</v>
      </c>
    </row>
    <row r="82" spans="15:16" x14ac:dyDescent="0.25">
      <c r="O82" s="5" t="s">
        <v>91</v>
      </c>
      <c r="P82" s="17" t="s">
        <v>115</v>
      </c>
    </row>
    <row r="83" spans="15:16" x14ac:dyDescent="0.25">
      <c r="O83" s="5" t="s">
        <v>92</v>
      </c>
      <c r="P83" s="17" t="s">
        <v>115</v>
      </c>
    </row>
    <row r="84" spans="15:16" x14ac:dyDescent="0.25">
      <c r="O84" s="5" t="s">
        <v>93</v>
      </c>
      <c r="P84" s="17" t="s">
        <v>29</v>
      </c>
    </row>
    <row r="85" spans="15:16" x14ac:dyDescent="0.25">
      <c r="O85" s="5" t="s">
        <v>94</v>
      </c>
      <c r="P85" s="17" t="s">
        <v>29</v>
      </c>
    </row>
    <row r="86" spans="15:16" x14ac:dyDescent="0.25">
      <c r="O86" s="5" t="s">
        <v>95</v>
      </c>
      <c r="P86" s="17" t="s">
        <v>116</v>
      </c>
    </row>
    <row r="87" spans="15:16" x14ac:dyDescent="0.25">
      <c r="O87" s="5" t="s">
        <v>96</v>
      </c>
      <c r="P87" s="17" t="s">
        <v>116</v>
      </c>
    </row>
    <row r="88" spans="15:16" x14ac:dyDescent="0.25">
      <c r="O88" s="5" t="s">
        <v>97</v>
      </c>
      <c r="P88" s="17" t="s">
        <v>29</v>
      </c>
    </row>
    <row r="89" spans="15:16" x14ac:dyDescent="0.25">
      <c r="O89" s="5" t="s">
        <v>98</v>
      </c>
      <c r="P89" s="17" t="s">
        <v>29</v>
      </c>
    </row>
    <row r="90" spans="15:16" x14ac:dyDescent="0.25">
      <c r="O90" s="5" t="s">
        <v>99</v>
      </c>
      <c r="P90" s="17" t="s">
        <v>104</v>
      </c>
    </row>
    <row r="91" spans="15:16" x14ac:dyDescent="0.25">
      <c r="O91" s="5" t="s">
        <v>100</v>
      </c>
      <c r="P91" s="17" t="s">
        <v>104</v>
      </c>
    </row>
    <row r="92" spans="15:16" x14ac:dyDescent="0.25">
      <c r="O92" s="5" t="s">
        <v>101</v>
      </c>
      <c r="P92" s="17" t="s">
        <v>103</v>
      </c>
    </row>
    <row r="93" spans="15:16" x14ac:dyDescent="0.25">
      <c r="O93" s="5" t="s">
        <v>102</v>
      </c>
      <c r="P93" s="17" t="s">
        <v>103</v>
      </c>
    </row>
    <row r="111" spans="2:12" ht="18.75" x14ac:dyDescent="0.3">
      <c r="B111" s="22" t="s">
        <v>106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</sheetData>
  <mergeCells count="4">
    <mergeCell ref="B111:L111"/>
    <mergeCell ref="B5:L5"/>
    <mergeCell ref="B2:L2"/>
    <mergeCell ref="O5:P5"/>
  </mergeCells>
  <dataValidations count="1">
    <dataValidation type="list" allowBlank="1" showInputMessage="1" showErrorMessage="1" sqref="P14:P15">
      <formula1>Gap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Cut and Paste</vt:lpstr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Fowles</dc:creator>
  <cp:lastModifiedBy>Grey Fowles</cp:lastModifiedBy>
  <dcterms:created xsi:type="dcterms:W3CDTF">2015-04-27T22:37:06Z</dcterms:created>
  <dcterms:modified xsi:type="dcterms:W3CDTF">2015-05-27T18:54:00Z</dcterms:modified>
</cp:coreProperties>
</file>