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3125" windowHeight="11640" activeTab="0"/>
  </bookViews>
  <sheets>
    <sheet name="ASHRAE 90.1-2007" sheetId="1" r:id="rId1"/>
    <sheet name="Motor Efficiency Table" sheetId="2" state="hidden" r:id="rId2"/>
  </sheets>
  <definedNames>
    <definedName name="_xlnm.Print_Area" localSheetId="0">'ASHRAE 90.1-2007'!$A$1:$O$51</definedName>
    <definedName name="solver_adj" localSheetId="0" hidden="1">'ASHRAE 90.1-2007'!$G$13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'ASHRAE 90.1-2007'!$M$13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0.831</definedName>
  </definedNames>
  <calcPr fullCalcOnLoad="1"/>
</workbook>
</file>

<file path=xl/sharedStrings.xml><?xml version="1.0" encoding="utf-8"?>
<sst xmlns="http://schemas.openxmlformats.org/spreadsheetml/2006/main" count="71" uniqueCount="55">
  <si>
    <t>AHU name</t>
  </si>
  <si>
    <t>Pfan (watts)</t>
  </si>
  <si>
    <t>W/cfm</t>
  </si>
  <si>
    <t>Residential Fans (Systems 1 - 2)</t>
  </si>
  <si>
    <t>A</t>
  </si>
  <si>
    <t>Motor Horsepower</t>
  </si>
  <si>
    <t>Minimum Nominal Full-Load Efficiency</t>
  </si>
  <si>
    <t>Device</t>
  </si>
  <si>
    <t>Credits</t>
  </si>
  <si>
    <t>Fully ducted return and/or exhaust air systems</t>
  </si>
  <si>
    <t>Return and/or exhaust airflow control devices</t>
  </si>
  <si>
    <t>Exhaust filters, scrubbers, or other exhaust treatment</t>
  </si>
  <si>
    <t>Particulate Filtration Credit: MERV 9-12</t>
  </si>
  <si>
    <t>Particulate Filtration Credit: MERV 13-15</t>
  </si>
  <si>
    <t>Carbon and other gas-phase air cleaners</t>
  </si>
  <si>
    <t>Heat recovery device</t>
  </si>
  <si>
    <t>Evaporative humidifier/cooler in series with another cooling coil</t>
  </si>
  <si>
    <t>Sound attenuation section</t>
  </si>
  <si>
    <t>Deductions</t>
  </si>
  <si>
    <t>Table 6.5.3.1.1B Fan Power Limitation Pressure Drop Adjustment</t>
  </si>
  <si>
    <t>0.5 in. w.c.</t>
  </si>
  <si>
    <t>0.9 in. w.c.</t>
  </si>
  <si>
    <t>Pressure drop calculated at 2x clean filter pressure drop at fan system design condition</t>
  </si>
  <si>
    <t>Fume Hood Exhaust Exception 
(required if 6.5.3.1.1 Exception [c] is taken)</t>
  </si>
  <si>
    <t>The pressure drop of device calculated at fan system design condition</t>
  </si>
  <si>
    <t>Adjustment</t>
  </si>
  <si>
    <t>Clean filter pressure drop at fan system design condition</t>
  </si>
  <si>
    <t>Pressure drop of device at fan system design condition</t>
  </si>
  <si>
    <t>0.15 in. w.c.</t>
  </si>
  <si>
    <t>-1.0 in. w.c.</t>
  </si>
  <si>
    <t>Row</t>
  </si>
  <si>
    <t>Lookup Table Row</t>
  </si>
  <si>
    <r>
      <t>Supply cfm (CFM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>)</t>
    </r>
  </si>
  <si>
    <t>bhp</t>
  </si>
  <si>
    <t>Table 6.5.3.1.1B Pressure Drop Adjustment (PD)</t>
  </si>
  <si>
    <t>Particulate Filtration Credit: MERV 16 and greater
and electronically enhanced filters</t>
  </si>
  <si>
    <t>Table 10.8 Fan Motor Efficiency</t>
  </si>
  <si>
    <t>ASHRAE 90.1-2007 Baseline Fan Power Calculator</t>
  </si>
  <si>
    <t>Nonresidential Constant Volume Fans (Systems 3 - 4)</t>
  </si>
  <si>
    <t>Nonresidential Variable Volume Fans (Systems 5 - 8)</t>
  </si>
  <si>
    <t>W&amp;S 1</t>
  </si>
  <si>
    <t>W 2</t>
  </si>
  <si>
    <t>W 3</t>
  </si>
  <si>
    <t>W 4</t>
  </si>
  <si>
    <t>Bas</t>
  </si>
  <si>
    <t xml:space="preserve">N 1 </t>
  </si>
  <si>
    <t>N 2</t>
  </si>
  <si>
    <t>N 3</t>
  </si>
  <si>
    <t>N 4</t>
  </si>
  <si>
    <t>GF</t>
  </si>
  <si>
    <t>S 2</t>
  </si>
  <si>
    <t>kW/cfm</t>
  </si>
  <si>
    <t>Fresh air CFM</t>
  </si>
  <si>
    <t>Return air CFM</t>
  </si>
  <si>
    <t>Outside Air Ratio</t>
  </si>
</sst>
</file>

<file path=xl/styles.xml><?xml version="1.0" encoding="utf-8"?>
<styleSheet xmlns="http://schemas.openxmlformats.org/spreadsheetml/2006/main">
  <numFmts count="5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$&quot;#,##0"/>
    <numFmt numFmtId="174" formatCode="&quot;$&quot;#,##0.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0"/>
    <numFmt numFmtId="179" formatCode="&quot;$&quot;#,##0.0000"/>
    <numFmt numFmtId="180" formatCode="&quot;$&quot;#,##0.00000"/>
    <numFmt numFmtId="181" formatCode="0.0\ &quot;MBtu&quot;"/>
    <numFmt numFmtId="182" formatCode="0.0\ &quot;kWh&quot;"/>
    <numFmt numFmtId="183" formatCode="0.\ &quot;kWh&quot;"/>
    <numFmt numFmtId="184" formatCode="#,##0\ &quot;kWh&quot;"/>
    <numFmt numFmtId="185" formatCode="#,##0\ &quot;MBtu&quot;"/>
    <numFmt numFmtId="186" formatCode="#,##0.0\ &quot;MBtu&quot;"/>
    <numFmt numFmtId="187" formatCode="#,##0\ &quot;Therms&quot;"/>
    <numFmt numFmtId="188" formatCode="#,##0.0\ &quot;kBtu/SqFt/Yr&quot;"/>
    <numFmt numFmtId="189" formatCode="#,##0.0"/>
    <numFmt numFmtId="190" formatCode="0.00\ &quot;W / SqFt&quot;"/>
    <numFmt numFmtId="191" formatCode="&quot;$&quot;#,##0.00\ &quot;/ CCF&quot;"/>
    <numFmt numFmtId="192" formatCode="&quot;$&quot;###,##0.0000\ &quot;/ CCF&quot;"/>
    <numFmt numFmtId="193" formatCode="&quot;$&quot;#,##0.000000"/>
    <numFmt numFmtId="194" formatCode="mmmm\ d\,\ yyyy"/>
    <numFmt numFmtId="195" formatCode="&quot;$&quot;0.00000\ &quot;/kWh&quot;"/>
    <numFmt numFmtId="196" formatCode="#,##0.000"/>
    <numFmt numFmtId="197" formatCode="#,##0.0\ &quot;SqFt&quot;"/>
    <numFmt numFmtId="198" formatCode="#,##0.\ &quot;SqFt&quot;"/>
    <numFmt numFmtId="199" formatCode="#,##0\ &quot;SqFt&quot;"/>
    <numFmt numFmtId="200" formatCode="_(* #,##0_);_(* \(#,##0\);_(* &quot;-&quot;??_);_(@_)"/>
    <numFmt numFmtId="201" formatCode="_(&quot;$&quot;* #,##0_);_(&quot;$&quot;* \(#,##0\);_(&quot;$&quot;* &quot;-&quot;??_);_(@_)"/>
    <numFmt numFmtId="202" formatCode="&quot;$&quot;#,##0.0"/>
    <numFmt numFmtId="203" formatCode="0.0%"/>
    <numFmt numFmtId="204" formatCode="0\°\F"/>
    <numFmt numFmtId="205" formatCode="0.000"/>
    <numFmt numFmtId="206" formatCode="&quot;$&quot;\ 0.0000\ &quot;/kWh&quot;"/>
    <numFmt numFmtId="207" formatCode="&quot;$&quot;#,##0.000_);[Red]\(&quot;$&quot;#,##0.000\)"/>
    <numFmt numFmtId="208" formatCode="[$-409]dddd\,\ mmmm\ dd\,\ yyyy"/>
    <numFmt numFmtId="209" formatCode="0.000000"/>
  </numFmts>
  <fonts count="2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55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name val="Arial"/>
      <family val="0"/>
    </font>
  </fonts>
  <fills count="20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17" borderId="1" applyNumberFormat="0" applyAlignment="0" applyProtection="0"/>
    <xf numFmtId="0" fontId="12" fillId="1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6" borderId="1" applyNumberFormat="0" applyAlignment="0" applyProtection="0"/>
    <xf numFmtId="0" fontId="19" fillId="0" borderId="6" applyNumberFormat="0" applyFill="0" applyAlignment="0" applyProtection="0"/>
    <xf numFmtId="0" fontId="20" fillId="8" borderId="0" applyNumberFormat="0" applyBorder="0" applyAlignment="0" applyProtection="0"/>
    <xf numFmtId="0" fontId="0" fillId="4" borderId="7" applyNumberFormat="0" applyFont="0" applyAlignment="0" applyProtection="0"/>
    <xf numFmtId="0" fontId="21" fillId="17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8" borderId="10" xfId="0" applyFill="1" applyBorder="1" applyAlignment="1">
      <alignment horizontal="center"/>
    </xf>
    <xf numFmtId="3" fontId="0" fillId="8" borderId="10" xfId="0" applyNumberFormat="1" applyFill="1" applyBorder="1" applyAlignment="1">
      <alignment horizontal="center"/>
    </xf>
    <xf numFmtId="189" fontId="0" fillId="0" borderId="10" xfId="0" applyNumberFormat="1" applyBorder="1" applyAlignment="1">
      <alignment horizontal="center"/>
    </xf>
    <xf numFmtId="178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2" fontId="0" fillId="8" borderId="10" xfId="0" applyNumberFormat="1" applyFill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25" fillId="0" borderId="10" xfId="0" applyFont="1" applyBorder="1" applyAlignment="1">
      <alignment horizontal="center"/>
    </xf>
    <xf numFmtId="203" fontId="0" fillId="0" borderId="10" xfId="0" applyNumberFormat="1" applyBorder="1" applyAlignment="1">
      <alignment horizontal="center"/>
    </xf>
    <xf numFmtId="172" fontId="0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209" fontId="0" fillId="0" borderId="0" xfId="0" applyNumberFormat="1" applyAlignment="1">
      <alignment horizontal="center"/>
    </xf>
    <xf numFmtId="1" fontId="0" fillId="8" borderId="10" xfId="0" applyNumberForma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 quotePrefix="1">
      <alignment horizontal="left" vertical="center"/>
    </xf>
    <xf numFmtId="0" fontId="5" fillId="0" borderId="11" xfId="0" applyFont="1" applyBorder="1" applyAlignment="1" quotePrefix="1">
      <alignment horizontal="left" vertical="center"/>
    </xf>
    <xf numFmtId="0" fontId="1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5" fillId="8" borderId="0" xfId="0" applyFont="1" applyFill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081"/>
      <rgbColor rgb="003366FF"/>
      <rgbColor rgb="0033CCCC"/>
      <rgbColor rgb="0099CC00"/>
      <rgbColor rgb="00FFCC00"/>
      <rgbColor rgb="00FF9900"/>
      <rgbColor rgb="00FFD399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showGridLines="0" tabSelected="1" zoomScaleSheetLayoutView="100" zoomScalePageLayoutView="0" workbookViewId="0" topLeftCell="A23">
      <selection activeCell="I28" sqref="I28"/>
    </sheetView>
  </sheetViews>
  <sheetFormatPr defaultColWidth="9.140625" defaultRowHeight="12.75"/>
  <cols>
    <col min="1" max="1" width="5.7109375" style="0" customWidth="1"/>
    <col min="2" max="6" width="11.7109375" style="0" customWidth="1"/>
    <col min="7" max="7" width="15.7109375" style="0" customWidth="1"/>
    <col min="8" max="8" width="11.7109375" style="0" customWidth="1"/>
    <col min="9" max="9" width="11.57421875" style="0" customWidth="1"/>
    <col min="10" max="10" width="11.7109375" style="0" hidden="1" customWidth="1"/>
    <col min="11" max="13" width="11.7109375" style="0" customWidth="1"/>
    <col min="14" max="14" width="12.00390625" style="0" customWidth="1"/>
    <col min="15" max="15" width="9.7109375" style="0" customWidth="1"/>
    <col min="16" max="16384" width="8.8515625" style="0" customWidth="1"/>
  </cols>
  <sheetData>
    <row r="1" spans="1:15" ht="38.25" customHeight="1">
      <c r="A1" s="25" t="s">
        <v>37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3" ht="12.75" hidden="1">
      <c r="B3" s="1" t="s">
        <v>3</v>
      </c>
    </row>
    <row r="4" spans="2:8" s="13" customFormat="1" ht="27" hidden="1">
      <c r="B4" s="11" t="s">
        <v>0</v>
      </c>
      <c r="C4" s="11" t="s">
        <v>32</v>
      </c>
      <c r="D4" s="11"/>
      <c r="E4" s="11"/>
      <c r="F4" s="11"/>
      <c r="G4" s="11" t="s">
        <v>1</v>
      </c>
      <c r="H4" s="11" t="s">
        <v>2</v>
      </c>
    </row>
    <row r="5" spans="2:8" ht="12.75" customHeight="1" hidden="1">
      <c r="B5" s="5"/>
      <c r="C5" s="6"/>
      <c r="D5" s="6"/>
      <c r="E5" s="6"/>
      <c r="F5" s="6"/>
      <c r="G5" s="7">
        <f>C5*0.3</f>
        <v>0</v>
      </c>
      <c r="H5" s="8" t="e">
        <f>+G5/C5</f>
        <v>#DIV/0!</v>
      </c>
    </row>
    <row r="6" spans="2:8" ht="12.75" hidden="1">
      <c r="B6" s="5"/>
      <c r="C6" s="6"/>
      <c r="D6" s="6"/>
      <c r="E6" s="6"/>
      <c r="F6" s="6"/>
      <c r="G6" s="7">
        <f>C6*0.3</f>
        <v>0</v>
      </c>
      <c r="H6" s="8" t="e">
        <f>+G6/C6</f>
        <v>#DIV/0!</v>
      </c>
    </row>
    <row r="7" spans="2:8" ht="12.75" hidden="1">
      <c r="B7" s="5"/>
      <c r="C7" s="6"/>
      <c r="D7" s="6"/>
      <c r="E7" s="6"/>
      <c r="F7" s="6"/>
      <c r="G7" s="7">
        <f>C7*0.3</f>
        <v>0</v>
      </c>
      <c r="H7" s="8" t="e">
        <f>+G7/C7</f>
        <v>#DIV/0!</v>
      </c>
    </row>
    <row r="8" spans="2:8" ht="12.75" hidden="1">
      <c r="B8" s="5"/>
      <c r="C8" s="6"/>
      <c r="D8" s="6"/>
      <c r="E8" s="6"/>
      <c r="F8" s="6"/>
      <c r="G8" s="7">
        <f>C8*0.3</f>
        <v>0</v>
      </c>
      <c r="H8" s="8" t="e">
        <f>+G8/C8</f>
        <v>#DIV/0!</v>
      </c>
    </row>
    <row r="9" spans="2:8" ht="12.75" hidden="1">
      <c r="B9" s="5"/>
      <c r="C9" s="6"/>
      <c r="D9" s="6"/>
      <c r="E9" s="6"/>
      <c r="F9" s="6"/>
      <c r="G9" s="7">
        <f>C9*0.3</f>
        <v>0</v>
      </c>
      <c r="H9" s="8" t="e">
        <f>+G9/C9</f>
        <v>#DIV/0!</v>
      </c>
    </row>
    <row r="10" ht="12.75" hidden="1"/>
    <row r="11" ht="12.75" hidden="1">
      <c r="B11" s="1" t="s">
        <v>38</v>
      </c>
    </row>
    <row r="12" spans="2:14" s="13" customFormat="1" ht="42" customHeight="1" hidden="1">
      <c r="B12" s="11" t="s">
        <v>0</v>
      </c>
      <c r="C12" s="11" t="s">
        <v>32</v>
      </c>
      <c r="D12" s="11"/>
      <c r="E12" s="11"/>
      <c r="F12" s="11"/>
      <c r="G12" s="11" t="s">
        <v>34</v>
      </c>
      <c r="H12" s="11" t="s">
        <v>4</v>
      </c>
      <c r="I12" s="11" t="s">
        <v>33</v>
      </c>
      <c r="J12" s="11" t="s">
        <v>31</v>
      </c>
      <c r="K12" s="11" t="s">
        <v>36</v>
      </c>
      <c r="L12" s="11" t="s">
        <v>1</v>
      </c>
      <c r="M12" s="11" t="s">
        <v>2</v>
      </c>
      <c r="N12" s="12"/>
    </row>
    <row r="13" spans="2:15" ht="12.75" hidden="1">
      <c r="B13" s="5"/>
      <c r="C13" s="6"/>
      <c r="D13" s="6"/>
      <c r="E13" s="6"/>
      <c r="F13" s="6"/>
      <c r="G13" s="14"/>
      <c r="H13" s="9">
        <f>G13*C13/4131</f>
        <v>0</v>
      </c>
      <c r="I13" s="10">
        <f>C13*0.00094+H13</f>
        <v>0</v>
      </c>
      <c r="J13" s="19">
        <f>MATCH(I13,'Motor Efficiency Table'!$B$2:$B$21,-1)</f>
        <v>20</v>
      </c>
      <c r="K13" s="20">
        <f>VLOOKUP(J13,'Motor Efficiency Table'!$A$2:$C$21,3,FALSE)/100</f>
        <v>0.825</v>
      </c>
      <c r="L13" s="7">
        <f>I13*746/(K13)</f>
        <v>0</v>
      </c>
      <c r="M13" s="8" t="e">
        <f>+L13/C13</f>
        <v>#DIV/0!</v>
      </c>
      <c r="N13" s="18"/>
      <c r="O13" s="4"/>
    </row>
    <row r="14" spans="2:13" ht="12.75" hidden="1">
      <c r="B14" s="5"/>
      <c r="C14" s="6"/>
      <c r="D14" s="6"/>
      <c r="E14" s="6"/>
      <c r="F14" s="6"/>
      <c r="G14" s="14"/>
      <c r="H14" s="9">
        <f>G14*C14/4131</f>
        <v>0</v>
      </c>
      <c r="I14" s="10">
        <f>C14*0.00094+H14</f>
        <v>0</v>
      </c>
      <c r="J14" s="19">
        <f>MATCH(I14,'Motor Efficiency Table'!$B$2:$B$21,-1)</f>
        <v>20</v>
      </c>
      <c r="K14" s="20">
        <f>VLOOKUP(J14,'Motor Efficiency Table'!$A$2:$C$21,3,FALSE)/100</f>
        <v>0.825</v>
      </c>
      <c r="L14" s="7">
        <f>I14*746/(K14)</f>
        <v>0</v>
      </c>
      <c r="M14" s="8" t="e">
        <f>+L14/C14</f>
        <v>#DIV/0!</v>
      </c>
    </row>
    <row r="15" spans="2:13" ht="12.75" hidden="1">
      <c r="B15" s="5"/>
      <c r="C15" s="6"/>
      <c r="D15" s="6"/>
      <c r="E15" s="6"/>
      <c r="F15" s="6"/>
      <c r="G15" s="14"/>
      <c r="H15" s="9">
        <f>G15*C15/4131</f>
        <v>0</v>
      </c>
      <c r="I15" s="10">
        <f>C15*0.00094+H15</f>
        <v>0</v>
      </c>
      <c r="J15" s="19">
        <f>MATCH(I15,'Motor Efficiency Table'!$B$2:$B$21,-1)</f>
        <v>20</v>
      </c>
      <c r="K15" s="20">
        <f>VLOOKUP(J15,'Motor Efficiency Table'!$A$2:$C$21,3,FALSE)/100</f>
        <v>0.825</v>
      </c>
      <c r="L15" s="7">
        <f>I15*746/(K15)</f>
        <v>0</v>
      </c>
      <c r="M15" s="8" t="e">
        <f>+L15/C15</f>
        <v>#DIV/0!</v>
      </c>
    </row>
    <row r="16" spans="2:13" ht="12.75" hidden="1">
      <c r="B16" s="5"/>
      <c r="C16" s="6"/>
      <c r="D16" s="6"/>
      <c r="E16" s="6"/>
      <c r="F16" s="6"/>
      <c r="G16" s="14"/>
      <c r="H16" s="9">
        <f>G16*C16/4131</f>
        <v>0</v>
      </c>
      <c r="I16" s="10">
        <f>C16*0.00094+H16</f>
        <v>0</v>
      </c>
      <c r="J16" s="19">
        <f>MATCH(I16,'Motor Efficiency Table'!$B$2:$B$21,-1)</f>
        <v>20</v>
      </c>
      <c r="K16" s="20">
        <f>VLOOKUP(J16,'Motor Efficiency Table'!$A$2:$C$21,3,FALSE)/100</f>
        <v>0.825</v>
      </c>
      <c r="L16" s="7">
        <f>I16*746/(K16)</f>
        <v>0</v>
      </c>
      <c r="M16" s="8" t="e">
        <f>+L16/C16</f>
        <v>#DIV/0!</v>
      </c>
    </row>
    <row r="17" spans="2:13" ht="12.75" hidden="1">
      <c r="B17" s="5"/>
      <c r="C17" s="6"/>
      <c r="D17" s="6"/>
      <c r="E17" s="6"/>
      <c r="F17" s="6"/>
      <c r="G17" s="14"/>
      <c r="H17" s="9">
        <f>G17*C17/4131</f>
        <v>0</v>
      </c>
      <c r="I17" s="10">
        <f>C17*0.00094+H17</f>
        <v>0</v>
      </c>
      <c r="J17" s="19">
        <f>MATCH(I17,'Motor Efficiency Table'!$B$2:$B$21,-1)</f>
        <v>20</v>
      </c>
      <c r="K17" s="20">
        <f>VLOOKUP(J17,'Motor Efficiency Table'!$A$2:$C$21,3,FALSE)/100</f>
        <v>0.825</v>
      </c>
      <c r="L17" s="7">
        <f>I17*746/(K17)</f>
        <v>0</v>
      </c>
      <c r="M17" s="8" t="e">
        <f>+L17/C17</f>
        <v>#DIV/0!</v>
      </c>
    </row>
    <row r="18" spans="3:10" ht="12.75">
      <c r="C18" s="3"/>
      <c r="D18" s="3"/>
      <c r="E18" s="3"/>
      <c r="F18" s="3"/>
      <c r="I18" s="2"/>
      <c r="J18" s="2"/>
    </row>
    <row r="19" ht="12.75">
      <c r="B19" s="1" t="s">
        <v>39</v>
      </c>
    </row>
    <row r="20" spans="2:14" s="13" customFormat="1" ht="42" customHeight="1">
      <c r="B20" s="11" t="s">
        <v>0</v>
      </c>
      <c r="C20" s="11" t="s">
        <v>32</v>
      </c>
      <c r="D20" s="11" t="s">
        <v>54</v>
      </c>
      <c r="E20" s="11" t="s">
        <v>52</v>
      </c>
      <c r="F20" s="11" t="s">
        <v>53</v>
      </c>
      <c r="G20" s="11" t="s">
        <v>34</v>
      </c>
      <c r="H20" s="11" t="s">
        <v>4</v>
      </c>
      <c r="I20" s="11" t="s">
        <v>33</v>
      </c>
      <c r="J20" s="11" t="s">
        <v>31</v>
      </c>
      <c r="K20" s="11" t="s">
        <v>36</v>
      </c>
      <c r="L20" s="11" t="s">
        <v>1</v>
      </c>
      <c r="M20" s="11" t="s">
        <v>2</v>
      </c>
      <c r="N20" s="22" t="s">
        <v>51</v>
      </c>
    </row>
    <row r="21" spans="2:14" ht="12.75">
      <c r="B21" s="5" t="s">
        <v>40</v>
      </c>
      <c r="C21" s="5">
        <v>24247</v>
      </c>
      <c r="D21" s="5">
        <v>0.494</v>
      </c>
      <c r="E21" s="24">
        <f>D21*C21</f>
        <v>11978.018</v>
      </c>
      <c r="F21" s="24">
        <f>C21-E21</f>
        <v>12268.982</v>
      </c>
      <c r="G21" s="14">
        <v>1.4</v>
      </c>
      <c r="H21" s="9">
        <f>(0.5*F21+0.9*E21)/4131</f>
        <v>4.094579327039458</v>
      </c>
      <c r="I21" s="10">
        <f>C21*0.0013+H21</f>
        <v>35.61567932703946</v>
      </c>
      <c r="J21" s="19">
        <f>MATCH(I21,'Motor Efficiency Table'!$B$2:$B$21,-1)</f>
        <v>9</v>
      </c>
      <c r="K21" s="20">
        <f>VLOOKUP(J21,'Motor Efficiency Table'!$A$2:$C$21,3,FALSE)/100</f>
        <v>0.93</v>
      </c>
      <c r="L21" s="7">
        <f>I21*746/(K21)</f>
        <v>28569.13632039939</v>
      </c>
      <c r="M21" s="8">
        <f>+L21/C21</f>
        <v>1.178254477683812</v>
      </c>
      <c r="N21" s="23">
        <f>M21/1000</f>
        <v>0.0011782544776838119</v>
      </c>
    </row>
    <row r="22" spans="2:14" ht="12.75">
      <c r="B22" s="5" t="s">
        <v>41</v>
      </c>
      <c r="C22" s="5">
        <v>7386</v>
      </c>
      <c r="D22" s="5">
        <v>0.468</v>
      </c>
      <c r="E22" s="24">
        <f aca="true" t="shared" si="0" ref="E22:E31">D22*C22</f>
        <v>3456.648</v>
      </c>
      <c r="F22" s="24">
        <f aca="true" t="shared" si="1" ref="F22:F31">C22-E22</f>
        <v>3929.352</v>
      </c>
      <c r="G22" s="14">
        <v>0.9</v>
      </c>
      <c r="H22" s="9">
        <f aca="true" t="shared" si="2" ref="H22:H31">G22*C22/4131</f>
        <v>1.6091503267973857</v>
      </c>
      <c r="I22" s="10">
        <f aca="true" t="shared" si="3" ref="I22:I31">C22*0.0013+H22</f>
        <v>11.210950326797384</v>
      </c>
      <c r="J22" s="19">
        <f>MATCH(I22,'Motor Efficiency Table'!$B$2:$B$21,-1)</f>
        <v>13</v>
      </c>
      <c r="K22" s="20">
        <f>VLOOKUP(J22,'Motor Efficiency Table'!$A$2:$C$21,3,FALSE)/100</f>
        <v>0.91</v>
      </c>
      <c r="L22" s="7">
        <f aca="true" t="shared" si="4" ref="L22:L31">I22*746/(K22)</f>
        <v>9190.515322847086</v>
      </c>
      <c r="M22" s="8">
        <f aca="true" t="shared" si="5" ref="M22:M31">+L22/C22</f>
        <v>1.2443156407862288</v>
      </c>
      <c r="N22" s="23">
        <f aca="true" t="shared" si="6" ref="N22:N31">M22/1000</f>
        <v>0.0012443156407862287</v>
      </c>
    </row>
    <row r="23" spans="2:14" ht="12.75">
      <c r="B23" s="5" t="s">
        <v>42</v>
      </c>
      <c r="C23" s="5">
        <v>5980</v>
      </c>
      <c r="D23" s="5">
        <v>0.573</v>
      </c>
      <c r="E23" s="24">
        <f t="shared" si="0"/>
        <v>3426.5399999999995</v>
      </c>
      <c r="F23" s="24">
        <f t="shared" si="1"/>
        <v>2553.4600000000005</v>
      </c>
      <c r="G23" s="14">
        <v>1.4</v>
      </c>
      <c r="H23" s="9">
        <f t="shared" si="2"/>
        <v>2.026627935124667</v>
      </c>
      <c r="I23" s="10">
        <f t="shared" si="3"/>
        <v>9.800627935124666</v>
      </c>
      <c r="J23" s="19">
        <f>MATCH(I23,'Motor Efficiency Table'!$B$2:$B$21,-1)</f>
        <v>14</v>
      </c>
      <c r="K23" s="20">
        <f>VLOOKUP(J23,'Motor Efficiency Table'!$A$2:$C$21,3,FALSE)/100</f>
        <v>0.895</v>
      </c>
      <c r="L23" s="7">
        <f t="shared" si="4"/>
        <v>8169.015016316202</v>
      </c>
      <c r="M23" s="8">
        <f t="shared" si="5"/>
        <v>1.3660560227953515</v>
      </c>
      <c r="N23" s="23">
        <f t="shared" si="6"/>
        <v>0.0013660560227953516</v>
      </c>
    </row>
    <row r="24" spans="2:14" ht="12.75">
      <c r="B24" s="5" t="s">
        <v>43</v>
      </c>
      <c r="C24" s="5">
        <v>6363</v>
      </c>
      <c r="D24" s="5">
        <v>0.461</v>
      </c>
      <c r="E24" s="24">
        <f t="shared" si="0"/>
        <v>2933.3430000000003</v>
      </c>
      <c r="F24" s="24">
        <f t="shared" si="1"/>
        <v>3429.6569999999997</v>
      </c>
      <c r="G24" s="14">
        <v>1.4</v>
      </c>
      <c r="H24" s="9">
        <f t="shared" si="2"/>
        <v>2.1564270152505443</v>
      </c>
      <c r="I24" s="10">
        <f t="shared" si="3"/>
        <v>10.428327015250545</v>
      </c>
      <c r="J24" s="19">
        <f>MATCH(I24,'Motor Efficiency Table'!$B$2:$B$21,-1)</f>
        <v>13</v>
      </c>
      <c r="K24" s="20">
        <f>VLOOKUP(J24,'Motor Efficiency Table'!$A$2:$C$21,3,FALSE)/100</f>
        <v>0.91</v>
      </c>
      <c r="L24" s="7">
        <f t="shared" si="4"/>
        <v>8548.936212502096</v>
      </c>
      <c r="M24" s="8">
        <f t="shared" si="5"/>
        <v>1.3435386158261977</v>
      </c>
      <c r="N24" s="23">
        <f t="shared" si="6"/>
        <v>0.0013435386158261978</v>
      </c>
    </row>
    <row r="25" spans="2:14" ht="12.75">
      <c r="B25" s="5" t="s">
        <v>44</v>
      </c>
      <c r="C25" s="5">
        <v>23726</v>
      </c>
      <c r="D25" s="5">
        <v>0.207</v>
      </c>
      <c r="E25" s="24">
        <f t="shared" si="0"/>
        <v>4911.282</v>
      </c>
      <c r="F25" s="24">
        <f t="shared" si="1"/>
        <v>18814.718</v>
      </c>
      <c r="G25" s="14">
        <v>1.4</v>
      </c>
      <c r="H25" s="9">
        <f t="shared" si="2"/>
        <v>8.040764947954491</v>
      </c>
      <c r="I25" s="10">
        <f t="shared" si="3"/>
        <v>38.88456494795449</v>
      </c>
      <c r="J25" s="19">
        <f>MATCH(I25,'Motor Efficiency Table'!$B$2:$B$21,-1)</f>
        <v>9</v>
      </c>
      <c r="K25" s="20">
        <f>VLOOKUP(J25,'Motor Efficiency Table'!$A$2:$C$21,3,FALSE)/100</f>
        <v>0.93</v>
      </c>
      <c r="L25" s="7">
        <f t="shared" si="4"/>
        <v>31191.27467868177</v>
      </c>
      <c r="M25" s="8">
        <f t="shared" si="5"/>
        <v>1.3146453122600426</v>
      </c>
      <c r="N25" s="23">
        <f t="shared" si="6"/>
        <v>0.0013146453122600426</v>
      </c>
    </row>
    <row r="26" spans="2:14" ht="12.75">
      <c r="B26" s="5" t="s">
        <v>45</v>
      </c>
      <c r="C26" s="5">
        <v>6177</v>
      </c>
      <c r="D26" s="5">
        <v>0.512</v>
      </c>
      <c r="E26" s="24">
        <f t="shared" si="0"/>
        <v>3162.6240000000003</v>
      </c>
      <c r="F26" s="24">
        <f t="shared" si="1"/>
        <v>3014.3759999999997</v>
      </c>
      <c r="G26" s="14">
        <v>1.4</v>
      </c>
      <c r="H26" s="9">
        <f t="shared" si="2"/>
        <v>2.0933914306463324</v>
      </c>
      <c r="I26" s="10">
        <f t="shared" si="3"/>
        <v>10.123491430646332</v>
      </c>
      <c r="J26" s="19">
        <f>MATCH(I26,'Motor Efficiency Table'!$B$2:$B$21,-1)</f>
        <v>13</v>
      </c>
      <c r="K26" s="20">
        <f>VLOOKUP(J26,'Motor Efficiency Table'!$A$2:$C$21,3,FALSE)/100</f>
        <v>0.91</v>
      </c>
      <c r="L26" s="7">
        <f t="shared" si="4"/>
        <v>8299.038029958421</v>
      </c>
      <c r="M26" s="8">
        <f t="shared" si="5"/>
        <v>1.3435386158261975</v>
      </c>
      <c r="N26" s="23">
        <f t="shared" si="6"/>
        <v>0.0013435386158261976</v>
      </c>
    </row>
    <row r="27" spans="2:14" ht="12.75">
      <c r="B27" s="5" t="s">
        <v>46</v>
      </c>
      <c r="C27" s="5">
        <v>4640</v>
      </c>
      <c r="D27" s="5">
        <v>0.259</v>
      </c>
      <c r="E27" s="24">
        <f t="shared" si="0"/>
        <v>1201.76</v>
      </c>
      <c r="F27" s="24">
        <f t="shared" si="1"/>
        <v>3438.24</v>
      </c>
      <c r="G27" s="14">
        <v>1.4</v>
      </c>
      <c r="H27" s="9">
        <f t="shared" si="2"/>
        <v>1.5725006051803438</v>
      </c>
      <c r="I27" s="10">
        <f t="shared" si="3"/>
        <v>7.604500605180344</v>
      </c>
      <c r="J27" s="19">
        <f>MATCH(I27,'Motor Efficiency Table'!$B$2:$B$21,-1)</f>
        <v>14</v>
      </c>
      <c r="K27" s="20">
        <f>VLOOKUP(J27,'Motor Efficiency Table'!$A$2:$C$21,3,FALSE)/100</f>
        <v>0.895</v>
      </c>
      <c r="L27" s="7">
        <f t="shared" si="4"/>
        <v>6338.499945770432</v>
      </c>
      <c r="M27" s="8">
        <f t="shared" si="5"/>
        <v>1.3660560227953515</v>
      </c>
      <c r="N27" s="23">
        <f t="shared" si="6"/>
        <v>0.0013660560227953516</v>
      </c>
    </row>
    <row r="28" spans="2:14" ht="12.75">
      <c r="B28" s="5" t="s">
        <v>47</v>
      </c>
      <c r="C28" s="5">
        <v>6197</v>
      </c>
      <c r="D28" s="5">
        <v>0.559</v>
      </c>
      <c r="E28" s="24">
        <f t="shared" si="0"/>
        <v>3464.1230000000005</v>
      </c>
      <c r="F28" s="24">
        <f t="shared" si="1"/>
        <v>2732.8769999999995</v>
      </c>
      <c r="G28" s="14">
        <v>1.4</v>
      </c>
      <c r="H28" s="9">
        <f t="shared" si="2"/>
        <v>2.1001694504962476</v>
      </c>
      <c r="I28" s="10">
        <f t="shared" si="3"/>
        <v>10.156269450496247</v>
      </c>
      <c r="J28" s="19">
        <f>MATCH(I28,'Motor Efficiency Table'!$B$2:$B$21,-1)</f>
        <v>13</v>
      </c>
      <c r="K28" s="20">
        <f>VLOOKUP(J28,'Motor Efficiency Table'!$A$2:$C$21,3,FALSE)/100</f>
        <v>0.91</v>
      </c>
      <c r="L28" s="7">
        <f t="shared" si="4"/>
        <v>8325.908802274946</v>
      </c>
      <c r="M28" s="8">
        <f t="shared" si="5"/>
        <v>1.3435386158261975</v>
      </c>
      <c r="N28" s="23">
        <f t="shared" si="6"/>
        <v>0.0013435386158261976</v>
      </c>
    </row>
    <row r="29" spans="2:14" ht="12.75">
      <c r="B29" s="5" t="s">
        <v>48</v>
      </c>
      <c r="C29" s="5">
        <v>6381</v>
      </c>
      <c r="D29" s="5">
        <v>0.605</v>
      </c>
      <c r="E29" s="24">
        <f t="shared" si="0"/>
        <v>3860.505</v>
      </c>
      <c r="F29" s="24">
        <f t="shared" si="1"/>
        <v>2520.495</v>
      </c>
      <c r="G29" s="14">
        <v>1.4</v>
      </c>
      <c r="H29" s="9">
        <f t="shared" si="2"/>
        <v>2.162527233115468</v>
      </c>
      <c r="I29" s="10">
        <f t="shared" si="3"/>
        <v>10.457827233115466</v>
      </c>
      <c r="J29" s="19">
        <f>MATCH(I29,'Motor Efficiency Table'!$B$2:$B$21,-1)</f>
        <v>13</v>
      </c>
      <c r="K29" s="20">
        <f>VLOOKUP(J29,'Motor Efficiency Table'!$A$2:$C$21,3,FALSE)/100</f>
        <v>0.91</v>
      </c>
      <c r="L29" s="7">
        <f t="shared" si="4"/>
        <v>8573.119907586964</v>
      </c>
      <c r="M29" s="8">
        <f t="shared" si="5"/>
        <v>1.3435386158261973</v>
      </c>
      <c r="N29" s="23">
        <f t="shared" si="6"/>
        <v>0.0013435386158261974</v>
      </c>
    </row>
    <row r="30" spans="2:14" ht="12.75">
      <c r="B30" s="5" t="s">
        <v>49</v>
      </c>
      <c r="C30" s="5">
        <v>9479</v>
      </c>
      <c r="D30" s="5">
        <v>0.178</v>
      </c>
      <c r="E30" s="24">
        <f t="shared" si="0"/>
        <v>1687.262</v>
      </c>
      <c r="F30" s="24">
        <f t="shared" si="1"/>
        <v>7791.738</v>
      </c>
      <c r="G30" s="14">
        <v>1.4</v>
      </c>
      <c r="H30" s="9">
        <f t="shared" si="2"/>
        <v>3.212442507867344</v>
      </c>
      <c r="I30" s="10">
        <f t="shared" si="3"/>
        <v>15.535142507867343</v>
      </c>
      <c r="J30" s="19">
        <f>MATCH(I30,'Motor Efficiency Table'!$B$2:$B$21,-1)</f>
        <v>12</v>
      </c>
      <c r="K30" s="20">
        <f>VLOOKUP(J30,'Motor Efficiency Table'!$A$2:$C$21,3,FALSE)/100</f>
        <v>0.91</v>
      </c>
      <c r="L30" s="7">
        <f t="shared" si="4"/>
        <v>12735.402539416526</v>
      </c>
      <c r="M30" s="8">
        <f t="shared" si="5"/>
        <v>1.3435386158261975</v>
      </c>
      <c r="N30" s="23">
        <f t="shared" si="6"/>
        <v>0.0013435386158261976</v>
      </c>
    </row>
    <row r="31" spans="2:14" ht="12.75">
      <c r="B31" s="5" t="s">
        <v>50</v>
      </c>
      <c r="C31" s="5">
        <v>18526</v>
      </c>
      <c r="D31" s="5">
        <v>0.686</v>
      </c>
      <c r="E31" s="24">
        <f t="shared" si="0"/>
        <v>12708.836000000001</v>
      </c>
      <c r="F31" s="24">
        <f t="shared" si="1"/>
        <v>5817.163999999999</v>
      </c>
      <c r="G31" s="14">
        <v>1.4</v>
      </c>
      <c r="H31" s="9">
        <f t="shared" si="2"/>
        <v>6.2784797869765185</v>
      </c>
      <c r="I31" s="10">
        <f t="shared" si="3"/>
        <v>30.36227978697652</v>
      </c>
      <c r="J31" s="19">
        <f>MATCH(I31,'Motor Efficiency Table'!$B$2:$B$21,-1)</f>
        <v>9</v>
      </c>
      <c r="K31" s="20">
        <f>VLOOKUP(J31,'Motor Efficiency Table'!$A$2:$C$21,3,FALSE)/100</f>
        <v>0.93</v>
      </c>
      <c r="L31" s="7">
        <f t="shared" si="4"/>
        <v>24355.11905492955</v>
      </c>
      <c r="M31" s="8">
        <f t="shared" si="5"/>
        <v>1.3146453122600426</v>
      </c>
      <c r="N31" s="23">
        <f t="shared" si="6"/>
        <v>0.0013146453122600426</v>
      </c>
    </row>
    <row r="34" spans="2:14" ht="13.5" thickBot="1">
      <c r="B34" s="29" t="s">
        <v>19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</row>
    <row r="35" spans="2:14" ht="14.25" thickBot="1" thickTop="1">
      <c r="B35" s="30" t="s">
        <v>7</v>
      </c>
      <c r="C35" s="30"/>
      <c r="D35" s="30"/>
      <c r="E35" s="30"/>
      <c r="F35" s="30"/>
      <c r="G35" s="30"/>
      <c r="H35" s="30"/>
      <c r="I35" s="30" t="s">
        <v>25</v>
      </c>
      <c r="J35" s="30"/>
      <c r="K35" s="30"/>
      <c r="L35" s="30"/>
      <c r="M35" s="30"/>
      <c r="N35" s="30"/>
    </row>
    <row r="36" spans="2:14" ht="13.5" thickTop="1">
      <c r="B36" s="31" t="s">
        <v>8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</row>
    <row r="37" spans="2:14" ht="12.75">
      <c r="B37" s="33" t="s">
        <v>9</v>
      </c>
      <c r="C37" s="33"/>
      <c r="D37" s="33"/>
      <c r="E37" s="33"/>
      <c r="F37" s="33"/>
      <c r="G37" s="33"/>
      <c r="H37" s="33"/>
      <c r="I37" s="33" t="s">
        <v>20</v>
      </c>
      <c r="J37" s="33"/>
      <c r="K37" s="33"/>
      <c r="L37" s="33"/>
      <c r="M37" s="33"/>
      <c r="N37" s="33"/>
    </row>
    <row r="38" spans="2:14" ht="12.75">
      <c r="B38" s="26" t="s">
        <v>10</v>
      </c>
      <c r="C38" s="26"/>
      <c r="D38" s="26"/>
      <c r="E38" s="26"/>
      <c r="F38" s="26"/>
      <c r="G38" s="26"/>
      <c r="H38" s="26"/>
      <c r="I38" s="26" t="s">
        <v>20</v>
      </c>
      <c r="J38" s="26"/>
      <c r="K38" s="26"/>
      <c r="L38" s="26"/>
      <c r="M38" s="26"/>
      <c r="N38" s="26"/>
    </row>
    <row r="39" spans="2:14" ht="12.75">
      <c r="B39" s="26" t="s">
        <v>11</v>
      </c>
      <c r="C39" s="26"/>
      <c r="D39" s="26"/>
      <c r="E39" s="26"/>
      <c r="F39" s="26"/>
      <c r="G39" s="26"/>
      <c r="H39" s="26"/>
      <c r="I39" s="26" t="s">
        <v>24</v>
      </c>
      <c r="J39" s="26"/>
      <c r="K39" s="26"/>
      <c r="L39" s="26"/>
      <c r="M39" s="26"/>
      <c r="N39" s="26"/>
    </row>
    <row r="40" spans="2:14" ht="12.75">
      <c r="B40" s="26" t="s">
        <v>12</v>
      </c>
      <c r="C40" s="26"/>
      <c r="D40" s="26"/>
      <c r="E40" s="26"/>
      <c r="F40" s="26"/>
      <c r="G40" s="26"/>
      <c r="H40" s="26"/>
      <c r="I40" s="26" t="s">
        <v>20</v>
      </c>
      <c r="J40" s="26"/>
      <c r="K40" s="26"/>
      <c r="L40" s="26"/>
      <c r="M40" s="26"/>
      <c r="N40" s="26"/>
    </row>
    <row r="41" spans="2:14" ht="12.75">
      <c r="B41" s="33" t="s">
        <v>13</v>
      </c>
      <c r="C41" s="33"/>
      <c r="D41" s="33"/>
      <c r="E41" s="33"/>
      <c r="F41" s="33"/>
      <c r="G41" s="33"/>
      <c r="H41" s="33"/>
      <c r="I41" s="33" t="s">
        <v>21</v>
      </c>
      <c r="J41" s="33"/>
      <c r="K41" s="33"/>
      <c r="L41" s="33"/>
      <c r="M41" s="33"/>
      <c r="N41" s="33"/>
    </row>
    <row r="42" spans="2:14" ht="12.75" customHeight="1">
      <c r="B42" s="34" t="s">
        <v>35</v>
      </c>
      <c r="C42" s="34"/>
      <c r="D42" s="34"/>
      <c r="E42" s="34"/>
      <c r="F42" s="34"/>
      <c r="G42" s="34"/>
      <c r="H42" s="34"/>
      <c r="I42" s="34" t="s">
        <v>22</v>
      </c>
      <c r="J42" s="34"/>
      <c r="K42" s="34"/>
      <c r="L42" s="34"/>
      <c r="M42" s="34"/>
      <c r="N42" s="34"/>
    </row>
    <row r="43" spans="2:14" ht="12.75"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</row>
    <row r="44" spans="2:14" ht="12.75">
      <c r="B44" s="26" t="s">
        <v>14</v>
      </c>
      <c r="C44" s="26"/>
      <c r="D44" s="26"/>
      <c r="E44" s="26"/>
      <c r="F44" s="26"/>
      <c r="G44" s="26"/>
      <c r="H44" s="26"/>
      <c r="I44" s="26" t="s">
        <v>26</v>
      </c>
      <c r="J44" s="26"/>
      <c r="K44" s="26"/>
      <c r="L44" s="26"/>
      <c r="M44" s="26"/>
      <c r="N44" s="26"/>
    </row>
    <row r="45" spans="2:14" ht="12.75">
      <c r="B45" s="26" t="s">
        <v>15</v>
      </c>
      <c r="C45" s="26"/>
      <c r="D45" s="26"/>
      <c r="E45" s="26"/>
      <c r="F45" s="26"/>
      <c r="G45" s="26"/>
      <c r="H45" s="26"/>
      <c r="I45" s="26" t="s">
        <v>27</v>
      </c>
      <c r="J45" s="26"/>
      <c r="K45" s="26"/>
      <c r="L45" s="26"/>
      <c r="M45" s="26"/>
      <c r="N45" s="26"/>
    </row>
    <row r="46" spans="2:14" ht="12.75">
      <c r="B46" s="26" t="s">
        <v>16</v>
      </c>
      <c r="C46" s="26"/>
      <c r="D46" s="26"/>
      <c r="E46" s="26"/>
      <c r="F46" s="26"/>
      <c r="G46" s="26"/>
      <c r="H46" s="26"/>
      <c r="I46" s="26" t="s">
        <v>27</v>
      </c>
      <c r="J46" s="26"/>
      <c r="K46" s="26"/>
      <c r="L46" s="26"/>
      <c r="M46" s="26"/>
      <c r="N46" s="26"/>
    </row>
    <row r="47" spans="2:14" ht="12.75">
      <c r="B47" s="26" t="s">
        <v>17</v>
      </c>
      <c r="C47" s="26"/>
      <c r="D47" s="26"/>
      <c r="E47" s="26"/>
      <c r="F47" s="26"/>
      <c r="G47" s="26"/>
      <c r="H47" s="26"/>
      <c r="I47" s="26" t="s">
        <v>28</v>
      </c>
      <c r="J47" s="26"/>
      <c r="K47" s="26"/>
      <c r="L47" s="26"/>
      <c r="M47" s="26"/>
      <c r="N47" s="26"/>
    </row>
    <row r="48" spans="2:14" ht="12.75">
      <c r="B48" s="32" t="s">
        <v>18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2:14" ht="12.75" customHeight="1">
      <c r="B49" s="35" t="s">
        <v>23</v>
      </c>
      <c r="C49" s="35"/>
      <c r="D49" s="35"/>
      <c r="E49" s="35"/>
      <c r="F49" s="35"/>
      <c r="G49" s="35"/>
      <c r="H49" s="35"/>
      <c r="I49" s="27" t="s">
        <v>29</v>
      </c>
      <c r="J49" s="27"/>
      <c r="K49" s="27"/>
      <c r="L49" s="27"/>
      <c r="M49" s="27"/>
      <c r="N49" s="27"/>
    </row>
    <row r="50" spans="2:14" ht="13.5" thickBot="1">
      <c r="B50" s="36"/>
      <c r="C50" s="36"/>
      <c r="D50" s="36"/>
      <c r="E50" s="36"/>
      <c r="F50" s="36"/>
      <c r="G50" s="36"/>
      <c r="H50" s="36"/>
      <c r="I50" s="28"/>
      <c r="J50" s="28"/>
      <c r="K50" s="28"/>
      <c r="L50" s="28"/>
      <c r="M50" s="28"/>
      <c r="N50" s="28"/>
    </row>
    <row r="51" ht="13.5" thickTop="1"/>
  </sheetData>
  <sheetProtection/>
  <mergeCells count="28">
    <mergeCell ref="B35:H35"/>
    <mergeCell ref="B44:H44"/>
    <mergeCell ref="B45:H45"/>
    <mergeCell ref="B46:H46"/>
    <mergeCell ref="B47:H47"/>
    <mergeCell ref="B49:H50"/>
    <mergeCell ref="B37:H37"/>
    <mergeCell ref="B38:H38"/>
    <mergeCell ref="B39:H39"/>
    <mergeCell ref="B40:H40"/>
    <mergeCell ref="B41:H41"/>
    <mergeCell ref="B42:H43"/>
    <mergeCell ref="I44:N44"/>
    <mergeCell ref="I45:N45"/>
    <mergeCell ref="I37:N37"/>
    <mergeCell ref="I38:N38"/>
    <mergeCell ref="I39:N39"/>
    <mergeCell ref="I40:N40"/>
    <mergeCell ref="I46:N46"/>
    <mergeCell ref="I47:N47"/>
    <mergeCell ref="I49:N50"/>
    <mergeCell ref="A1:O1"/>
    <mergeCell ref="B34:N34"/>
    <mergeCell ref="I35:N35"/>
    <mergeCell ref="B36:N36"/>
    <mergeCell ref="B48:N48"/>
    <mergeCell ref="I41:N41"/>
    <mergeCell ref="I42:N43"/>
  </mergeCells>
  <printOptions/>
  <pageMargins left="0.7" right="0.7" top="0.5" bottom="0.5" header="0.3" footer="0.3"/>
  <pageSetup horizontalDpi="600" verticalDpi="600" orientation="landscape" r:id="rId1"/>
  <rowBreaks count="1" manualBreakCount="1">
    <brk id="3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9.00390625" style="0" customWidth="1"/>
    <col min="3" max="16384" width="8.8515625" style="0" customWidth="1"/>
  </cols>
  <sheetData>
    <row r="1" spans="1:3" ht="63.75">
      <c r="A1" s="16" t="s">
        <v>30</v>
      </c>
      <c r="B1" s="15" t="s">
        <v>5</v>
      </c>
      <c r="C1" s="15" t="s">
        <v>6</v>
      </c>
    </row>
    <row r="2" spans="1:3" ht="12.75">
      <c r="A2" s="16">
        <v>1</v>
      </c>
      <c r="B2" s="15">
        <v>999999</v>
      </c>
      <c r="C2" s="21">
        <v>95</v>
      </c>
    </row>
    <row r="3" spans="1:3" ht="12.75">
      <c r="A3" s="16">
        <v>2</v>
      </c>
      <c r="B3" s="16">
        <v>200</v>
      </c>
      <c r="C3" s="17">
        <v>95</v>
      </c>
    </row>
    <row r="4" spans="1:3" ht="12.75">
      <c r="A4" s="16">
        <v>3</v>
      </c>
      <c r="B4" s="16">
        <v>150</v>
      </c>
      <c r="C4" s="17">
        <v>95</v>
      </c>
    </row>
    <row r="5" spans="1:3" ht="12.75">
      <c r="A5" s="16">
        <v>4</v>
      </c>
      <c r="B5" s="16">
        <v>125</v>
      </c>
      <c r="C5" s="17">
        <v>94.5</v>
      </c>
    </row>
    <row r="6" spans="1:3" ht="12.75">
      <c r="A6" s="16">
        <v>5</v>
      </c>
      <c r="B6" s="16">
        <v>100</v>
      </c>
      <c r="C6" s="17">
        <v>94.5</v>
      </c>
    </row>
    <row r="7" spans="1:3" ht="12.75">
      <c r="A7" s="16">
        <v>6</v>
      </c>
      <c r="B7" s="16">
        <v>75</v>
      </c>
      <c r="C7" s="17">
        <v>94.1</v>
      </c>
    </row>
    <row r="8" spans="1:3" ht="12.75">
      <c r="A8" s="16">
        <v>7</v>
      </c>
      <c r="B8" s="16">
        <v>60</v>
      </c>
      <c r="C8" s="17">
        <v>93.6</v>
      </c>
    </row>
    <row r="9" spans="1:3" ht="12.75">
      <c r="A9" s="16">
        <v>8</v>
      </c>
      <c r="B9" s="16">
        <v>50</v>
      </c>
      <c r="C9" s="17">
        <v>93</v>
      </c>
    </row>
    <row r="10" spans="1:3" ht="12.75">
      <c r="A10" s="16">
        <v>9</v>
      </c>
      <c r="B10" s="16">
        <v>40</v>
      </c>
      <c r="C10" s="17">
        <v>93</v>
      </c>
    </row>
    <row r="11" spans="1:3" ht="12.75">
      <c r="A11" s="16">
        <v>10</v>
      </c>
      <c r="B11" s="16">
        <v>30</v>
      </c>
      <c r="C11" s="17">
        <v>92.4</v>
      </c>
    </row>
    <row r="12" spans="1:3" ht="12.75">
      <c r="A12" s="16">
        <v>11</v>
      </c>
      <c r="B12" s="16">
        <v>25</v>
      </c>
      <c r="C12" s="17">
        <v>92.4</v>
      </c>
    </row>
    <row r="13" spans="1:3" ht="12.75">
      <c r="A13" s="16">
        <v>12</v>
      </c>
      <c r="B13" s="16">
        <v>20</v>
      </c>
      <c r="C13" s="17">
        <v>91</v>
      </c>
    </row>
    <row r="14" spans="1:3" ht="12.75">
      <c r="A14" s="16">
        <v>13</v>
      </c>
      <c r="B14" s="16">
        <v>15</v>
      </c>
      <c r="C14" s="17">
        <v>91</v>
      </c>
    </row>
    <row r="15" spans="1:3" ht="12.75">
      <c r="A15" s="16">
        <v>14</v>
      </c>
      <c r="B15" s="16">
        <v>10</v>
      </c>
      <c r="C15" s="17">
        <v>89.5</v>
      </c>
    </row>
    <row r="16" spans="1:3" ht="12.75">
      <c r="A16" s="16">
        <v>15</v>
      </c>
      <c r="B16" s="16">
        <v>7.5</v>
      </c>
      <c r="C16" s="17">
        <v>89.5</v>
      </c>
    </row>
    <row r="17" spans="1:3" ht="12.75">
      <c r="A17" s="16">
        <v>16</v>
      </c>
      <c r="B17" s="16">
        <v>5</v>
      </c>
      <c r="C17" s="17">
        <v>87.5</v>
      </c>
    </row>
    <row r="18" spans="1:3" ht="12.75">
      <c r="A18" s="16">
        <v>17</v>
      </c>
      <c r="B18" s="16">
        <v>3</v>
      </c>
      <c r="C18" s="17">
        <v>87.5</v>
      </c>
    </row>
    <row r="19" spans="1:3" ht="12.75">
      <c r="A19" s="16">
        <v>18</v>
      </c>
      <c r="B19" s="16">
        <v>2</v>
      </c>
      <c r="C19" s="17">
        <v>84</v>
      </c>
    </row>
    <row r="20" spans="1:3" ht="12.75">
      <c r="A20" s="16">
        <v>19</v>
      </c>
      <c r="B20" s="16">
        <v>1.5</v>
      </c>
      <c r="C20" s="17">
        <v>84</v>
      </c>
    </row>
    <row r="21" spans="1:3" ht="12.75">
      <c r="A21" s="16">
        <v>20</v>
      </c>
      <c r="B21" s="16">
        <v>1</v>
      </c>
      <c r="C21" s="17">
        <v>82.5</v>
      </c>
    </row>
    <row r="22" spans="1:2" ht="12.75">
      <c r="A22" s="16"/>
      <c r="B22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Sheila M. Sagerer</dc:creator>
  <cp:keywords/>
  <dc:description/>
  <cp:lastModifiedBy>Omar</cp:lastModifiedBy>
  <cp:lastPrinted>2010-11-10T16:23:08Z</cp:lastPrinted>
  <dcterms:created xsi:type="dcterms:W3CDTF">2002-04-24T17:57:32Z</dcterms:created>
  <dcterms:modified xsi:type="dcterms:W3CDTF">2011-08-08T12:17:28Z</dcterms:modified>
  <cp:category/>
  <cp:version/>
  <cp:contentType/>
  <cp:contentStatus/>
</cp:coreProperties>
</file>