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44" windowWidth="12552" windowHeight="8736" tabRatio="695" activeTab="3"/>
  </bookViews>
  <sheets>
    <sheet name="A-Schedules - B-Wind-Pressure" sheetId="1" r:id="rId1"/>
    <sheet name="C1 - Residential" sheetId="12" r:id="rId2"/>
    <sheet name="C2 - Miscell-Residential" sheetId="4" r:id="rId3"/>
    <sheet name="C3 - Commercial" sheetId="5" r:id="rId4"/>
    <sheet name="C4 - Miscell-Commercial" sheetId="8" r:id="rId5"/>
  </sheets>
  <calcPr calcId="125725"/>
</workbook>
</file>

<file path=xl/calcChain.xml><?xml version="1.0" encoding="utf-8"?>
<calcChain xmlns="http://schemas.openxmlformats.org/spreadsheetml/2006/main">
  <c r="F5" i="12"/>
  <c r="E5"/>
  <c r="E5" i="4"/>
  <c r="F5" s="1"/>
  <c r="F5" i="5"/>
  <c r="E5"/>
  <c r="M85" i="8" l="1"/>
  <c r="P85" s="1"/>
  <c r="K85"/>
  <c r="N85" s="1"/>
  <c r="Q85" s="1"/>
  <c r="N84"/>
  <c r="Q84" s="1"/>
  <c r="K84"/>
  <c r="M84" s="1"/>
  <c r="P84" s="1"/>
  <c r="K83"/>
  <c r="N83" s="1"/>
  <c r="Q83" s="1"/>
  <c r="K82"/>
  <c r="N82" s="1"/>
  <c r="Q82" s="1"/>
  <c r="N81"/>
  <c r="Q81" s="1"/>
  <c r="M81"/>
  <c r="P81" s="1"/>
  <c r="K81"/>
  <c r="N80"/>
  <c r="Q80" s="1"/>
  <c r="K80"/>
  <c r="M80" s="1"/>
  <c r="P80" s="1"/>
  <c r="K79"/>
  <c r="N79" s="1"/>
  <c r="Q79" s="1"/>
  <c r="K78"/>
  <c r="N78" s="1"/>
  <c r="Q78" s="1"/>
  <c r="N77"/>
  <c r="Q77" s="1"/>
  <c r="M77"/>
  <c r="P77" s="1"/>
  <c r="K77"/>
  <c r="N76"/>
  <c r="Q76" s="1"/>
  <c r="K76"/>
  <c r="M76" s="1"/>
  <c r="P76" s="1"/>
  <c r="K75"/>
  <c r="N75" s="1"/>
  <c r="Q75" s="1"/>
  <c r="K74"/>
  <c r="N74" s="1"/>
  <c r="Q74" s="1"/>
  <c r="N73"/>
  <c r="Q73" s="1"/>
  <c r="M73"/>
  <c r="P73" s="1"/>
  <c r="K73"/>
  <c r="N72"/>
  <c r="Q72" s="1"/>
  <c r="K72"/>
  <c r="M72" s="1"/>
  <c r="P72" s="1"/>
  <c r="K71"/>
  <c r="N71" s="1"/>
  <c r="Q71" s="1"/>
  <c r="K70"/>
  <c r="N70" s="1"/>
  <c r="Q70" s="1"/>
  <c r="N69"/>
  <c r="Q69" s="1"/>
  <c r="M69"/>
  <c r="P69" s="1"/>
  <c r="K69"/>
  <c r="N68"/>
  <c r="Q68" s="1"/>
  <c r="K68"/>
  <c r="M68" s="1"/>
  <c r="P68" s="1"/>
  <c r="K67"/>
  <c r="N67" s="1"/>
  <c r="Q67" s="1"/>
  <c r="K66"/>
  <c r="N66" s="1"/>
  <c r="Q66" s="1"/>
  <c r="N65"/>
  <c r="Q65" s="1"/>
  <c r="M65"/>
  <c r="P65" s="1"/>
  <c r="K65"/>
  <c r="N64"/>
  <c r="Q64" s="1"/>
  <c r="K64"/>
  <c r="M64" s="1"/>
  <c r="P64" s="1"/>
  <c r="K63"/>
  <c r="N63" s="1"/>
  <c r="Q63" s="1"/>
  <c r="K62"/>
  <c r="N62" s="1"/>
  <c r="Q62" s="1"/>
  <c r="N61"/>
  <c r="Q61" s="1"/>
  <c r="M61"/>
  <c r="P61" s="1"/>
  <c r="K61"/>
  <c r="N60"/>
  <c r="Q60" s="1"/>
  <c r="K60"/>
  <c r="M60" s="1"/>
  <c r="P60" s="1"/>
  <c r="K59"/>
  <c r="N59" s="1"/>
  <c r="Q59" s="1"/>
  <c r="K58"/>
  <c r="N58" s="1"/>
  <c r="Q58" s="1"/>
  <c r="N57"/>
  <c r="Q57" s="1"/>
  <c r="M57"/>
  <c r="P57" s="1"/>
  <c r="K57"/>
  <c r="N56"/>
  <c r="Q56" s="1"/>
  <c r="K56"/>
  <c r="M56" s="1"/>
  <c r="P56" s="1"/>
  <c r="K55"/>
  <c r="N55" s="1"/>
  <c r="Q55" s="1"/>
  <c r="K54"/>
  <c r="N54" s="1"/>
  <c r="Q54" s="1"/>
  <c r="N53"/>
  <c r="Q53" s="1"/>
  <c r="M53"/>
  <c r="P53" s="1"/>
  <c r="K53"/>
  <c r="N52"/>
  <c r="Q52" s="1"/>
  <c r="K52"/>
  <c r="M52" s="1"/>
  <c r="P52" s="1"/>
  <c r="K51"/>
  <c r="N51" s="1"/>
  <c r="Q51" s="1"/>
  <c r="K50"/>
  <c r="N50" s="1"/>
  <c r="Q50" s="1"/>
  <c r="N49"/>
  <c r="Q49" s="1"/>
  <c r="M49"/>
  <c r="P49" s="1"/>
  <c r="K49"/>
  <c r="N48"/>
  <c r="Q48" s="1"/>
  <c r="K48"/>
  <c r="M48" s="1"/>
  <c r="P48" s="1"/>
  <c r="K47"/>
  <c r="N47" s="1"/>
  <c r="Q47" s="1"/>
  <c r="K46"/>
  <c r="N46" s="1"/>
  <c r="Q46" s="1"/>
  <c r="N45"/>
  <c r="Q45" s="1"/>
  <c r="M45"/>
  <c r="P45" s="1"/>
  <c r="K45"/>
  <c r="N44"/>
  <c r="Q44" s="1"/>
  <c r="K44"/>
  <c r="M44" s="1"/>
  <c r="P44" s="1"/>
  <c r="K43"/>
  <c r="N43" s="1"/>
  <c r="Q43" s="1"/>
  <c r="K42"/>
  <c r="N42" s="1"/>
  <c r="Q42" s="1"/>
  <c r="N41"/>
  <c r="Q41" s="1"/>
  <c r="M41"/>
  <c r="P41" s="1"/>
  <c r="K41"/>
  <c r="N40"/>
  <c r="Q40" s="1"/>
  <c r="K40"/>
  <c r="M40" s="1"/>
  <c r="P40" s="1"/>
  <c r="K39"/>
  <c r="N39" s="1"/>
  <c r="Q39" s="1"/>
  <c r="K38"/>
  <c r="N38" s="1"/>
  <c r="Q38" s="1"/>
  <c r="N37"/>
  <c r="Q37" s="1"/>
  <c r="M37"/>
  <c r="P37" s="1"/>
  <c r="K37"/>
  <c r="N36"/>
  <c r="Q36" s="1"/>
  <c r="K36"/>
  <c r="M36" s="1"/>
  <c r="P36" s="1"/>
  <c r="K35"/>
  <c r="N35" s="1"/>
  <c r="Q35" s="1"/>
  <c r="K34"/>
  <c r="M34" s="1"/>
  <c r="P34" s="1"/>
  <c r="N33"/>
  <c r="Q33" s="1"/>
  <c r="M33"/>
  <c r="P33" s="1"/>
  <c r="K33"/>
  <c r="N32"/>
  <c r="Q32" s="1"/>
  <c r="K32"/>
  <c r="M32" s="1"/>
  <c r="P32" s="1"/>
  <c r="K31"/>
  <c r="N31" s="1"/>
  <c r="Q31" s="1"/>
  <c r="K30"/>
  <c r="M30" s="1"/>
  <c r="P30" s="1"/>
  <c r="N29"/>
  <c r="Q29" s="1"/>
  <c r="M29"/>
  <c r="P29" s="1"/>
  <c r="K29"/>
  <c r="N28"/>
  <c r="Q28" s="1"/>
  <c r="K28"/>
  <c r="M28" s="1"/>
  <c r="P28" s="1"/>
  <c r="K27"/>
  <c r="N27" s="1"/>
  <c r="Q27" s="1"/>
  <c r="K26"/>
  <c r="M26" s="1"/>
  <c r="P26" s="1"/>
  <c r="N25"/>
  <c r="Q25" s="1"/>
  <c r="M25"/>
  <c r="P25" s="1"/>
  <c r="K25"/>
  <c r="N24"/>
  <c r="Q24" s="1"/>
  <c r="K24"/>
  <c r="M24" s="1"/>
  <c r="P24" s="1"/>
  <c r="K23"/>
  <c r="N23" s="1"/>
  <c r="Q23" s="1"/>
  <c r="K22"/>
  <c r="N22" s="1"/>
  <c r="Q22" s="1"/>
  <c r="N21"/>
  <c r="Q21" s="1"/>
  <c r="M21"/>
  <c r="P21" s="1"/>
  <c r="K21"/>
  <c r="N20"/>
  <c r="Q20" s="1"/>
  <c r="K20"/>
  <c r="M20" s="1"/>
  <c r="P20" s="1"/>
  <c r="K19"/>
  <c r="N19" s="1"/>
  <c r="Q19" s="1"/>
  <c r="K18"/>
  <c r="N18" s="1"/>
  <c r="Q18" s="1"/>
  <c r="N17"/>
  <c r="Q17" s="1"/>
  <c r="M17"/>
  <c r="P17" s="1"/>
  <c r="K17"/>
  <c r="N16"/>
  <c r="Q16" s="1"/>
  <c r="K16"/>
  <c r="M16" s="1"/>
  <c r="P16" s="1"/>
  <c r="K15"/>
  <c r="N15" s="1"/>
  <c r="Q15" s="1"/>
  <c r="G5"/>
  <c r="H5" s="1"/>
  <c r="I5" s="1"/>
  <c r="E5"/>
  <c r="R4"/>
  <c r="E9" s="1"/>
  <c r="Q4"/>
  <c r="G9" s="1"/>
  <c r="G4"/>
  <c r="H4" s="1"/>
  <c r="I4" s="1"/>
  <c r="K87" i="5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G5"/>
  <c r="H5" s="1"/>
  <c r="I5" s="1"/>
  <c r="R5"/>
  <c r="L9" s="1"/>
  <c r="R4"/>
  <c r="E9" s="1"/>
  <c r="Q4"/>
  <c r="G9" s="1"/>
  <c r="G4"/>
  <c r="H4" s="1"/>
  <c r="I4" s="1"/>
  <c r="M18" i="8" l="1"/>
  <c r="P18" s="1"/>
  <c r="M38"/>
  <c r="P38" s="1"/>
  <c r="M42"/>
  <c r="P42" s="1"/>
  <c r="M46"/>
  <c r="P46" s="1"/>
  <c r="M50"/>
  <c r="P50" s="1"/>
  <c r="M54"/>
  <c r="P54" s="1"/>
  <c r="M58"/>
  <c r="P58" s="1"/>
  <c r="M62"/>
  <c r="P62" s="1"/>
  <c r="M66"/>
  <c r="P66" s="1"/>
  <c r="M70"/>
  <c r="P70" s="1"/>
  <c r="M74"/>
  <c r="P74" s="1"/>
  <c r="M78"/>
  <c r="P78" s="1"/>
  <c r="M82"/>
  <c r="P82" s="1"/>
  <c r="M22"/>
  <c r="P22" s="1"/>
  <c r="M19"/>
  <c r="P19" s="1"/>
  <c r="M23"/>
  <c r="P23" s="1"/>
  <c r="N26"/>
  <c r="Q26" s="1"/>
  <c r="M27"/>
  <c r="P27" s="1"/>
  <c r="N30"/>
  <c r="Q30" s="1"/>
  <c r="M31"/>
  <c r="P31" s="1"/>
  <c r="N34"/>
  <c r="Q34" s="1"/>
  <c r="M35"/>
  <c r="P35" s="1"/>
  <c r="M39"/>
  <c r="P39" s="1"/>
  <c r="M43"/>
  <c r="P43" s="1"/>
  <c r="M47"/>
  <c r="P47" s="1"/>
  <c r="M51"/>
  <c r="P51" s="1"/>
  <c r="M55"/>
  <c r="P55" s="1"/>
  <c r="M59"/>
  <c r="P59" s="1"/>
  <c r="M63"/>
  <c r="P63" s="1"/>
  <c r="M67"/>
  <c r="P67" s="1"/>
  <c r="M71"/>
  <c r="P71" s="1"/>
  <c r="M75"/>
  <c r="P75" s="1"/>
  <c r="M79"/>
  <c r="P79" s="1"/>
  <c r="M83"/>
  <c r="P83" s="1"/>
  <c r="M15"/>
  <c r="P15" s="1"/>
  <c r="J4"/>
  <c r="J5"/>
  <c r="H9"/>
  <c r="K9"/>
  <c r="F9"/>
  <c r="O4" s="1"/>
  <c r="Q5"/>
  <c r="F5"/>
  <c r="J4" i="5"/>
  <c r="F9" s="1"/>
  <c r="O4" s="1"/>
  <c r="H9"/>
  <c r="J5"/>
  <c r="M9" s="1"/>
  <c r="O5" s="1"/>
  <c r="Q5"/>
  <c r="K85" i="4"/>
  <c r="K84"/>
  <c r="K83"/>
  <c r="K82"/>
  <c r="K81"/>
  <c r="K80"/>
  <c r="K79"/>
  <c r="K70"/>
  <c r="K65"/>
  <c r="K64"/>
  <c r="K63"/>
  <c r="K62"/>
  <c r="K58"/>
  <c r="K57"/>
  <c r="K40"/>
  <c r="K39"/>
  <c r="K38"/>
  <c r="K37"/>
  <c r="K36"/>
  <c r="K35"/>
  <c r="K34"/>
  <c r="K33"/>
  <c r="K89"/>
  <c r="K88"/>
  <c r="K87"/>
  <c r="K78"/>
  <c r="K76"/>
  <c r="K75"/>
  <c r="K72"/>
  <c r="K71"/>
  <c r="K69"/>
  <c r="K66"/>
  <c r="K61"/>
  <c r="K60"/>
  <c r="K59"/>
  <c r="K49"/>
  <c r="K44"/>
  <c r="K43"/>
  <c r="K42"/>
  <c r="K41"/>
  <c r="K28"/>
  <c r="K27"/>
  <c r="K91"/>
  <c r="K90"/>
  <c r="K86"/>
  <c r="K73"/>
  <c r="K77"/>
  <c r="K68"/>
  <c r="K67"/>
  <c r="K55"/>
  <c r="K54"/>
  <c r="K53"/>
  <c r="K52"/>
  <c r="K51"/>
  <c r="K50"/>
  <c r="K48"/>
  <c r="K47"/>
  <c r="K46"/>
  <c r="K32"/>
  <c r="K31"/>
  <c r="K30"/>
  <c r="K29"/>
  <c r="K26"/>
  <c r="K25"/>
  <c r="K24"/>
  <c r="K23"/>
  <c r="K22"/>
  <c r="K21"/>
  <c r="K20"/>
  <c r="K19"/>
  <c r="K18"/>
  <c r="K17"/>
  <c r="K16"/>
  <c r="K15"/>
  <c r="G5"/>
  <c r="H5" s="1"/>
  <c r="I5" s="1"/>
  <c r="R4"/>
  <c r="E9" s="1"/>
  <c r="Q4"/>
  <c r="G9" s="1"/>
  <c r="G4"/>
  <c r="H4" s="1"/>
  <c r="I4" s="1"/>
  <c r="K9" i="5" l="1"/>
  <c r="M4" i="8"/>
  <c r="N4" s="1"/>
  <c r="P4"/>
  <c r="L4"/>
  <c r="I9"/>
  <c r="J9" s="1"/>
  <c r="K4" s="1"/>
  <c r="R5"/>
  <c r="L9" s="1"/>
  <c r="M9" s="1"/>
  <c r="O5" s="1"/>
  <c r="N9"/>
  <c r="P9" i="5"/>
  <c r="Q9" s="1"/>
  <c r="K5" s="1"/>
  <c r="P5"/>
  <c r="P4"/>
  <c r="M4"/>
  <c r="N4" s="1"/>
  <c r="L4"/>
  <c r="I9"/>
  <c r="J9" s="1"/>
  <c r="K4" s="1"/>
  <c r="N9"/>
  <c r="M5"/>
  <c r="N5" s="1"/>
  <c r="H9" i="4"/>
  <c r="J4"/>
  <c r="K9" s="1"/>
  <c r="J5"/>
  <c r="Q5"/>
  <c r="N86" i="5" l="1"/>
  <c r="Q86" s="1"/>
  <c r="N84"/>
  <c r="Q84" s="1"/>
  <c r="N82"/>
  <c r="Q82" s="1"/>
  <c r="N80"/>
  <c r="Q80" s="1"/>
  <c r="N78"/>
  <c r="Q78" s="1"/>
  <c r="N76"/>
  <c r="Q76" s="1"/>
  <c r="N74"/>
  <c r="Q74" s="1"/>
  <c r="N72"/>
  <c r="Q72" s="1"/>
  <c r="N70"/>
  <c r="Q70" s="1"/>
  <c r="N68"/>
  <c r="Q68" s="1"/>
  <c r="N66"/>
  <c r="Q66" s="1"/>
  <c r="N64"/>
  <c r="Q64" s="1"/>
  <c r="N62"/>
  <c r="Q62" s="1"/>
  <c r="N60"/>
  <c r="Q60" s="1"/>
  <c r="N58"/>
  <c r="Q58" s="1"/>
  <c r="N56"/>
  <c r="Q56" s="1"/>
  <c r="N54"/>
  <c r="Q54" s="1"/>
  <c r="N52"/>
  <c r="Q52" s="1"/>
  <c r="N50"/>
  <c r="Q50" s="1"/>
  <c r="N48"/>
  <c r="Q48" s="1"/>
  <c r="N46"/>
  <c r="Q46" s="1"/>
  <c r="N44"/>
  <c r="Q44" s="1"/>
  <c r="N42"/>
  <c r="Q42" s="1"/>
  <c r="N40"/>
  <c r="Q40" s="1"/>
  <c r="N38"/>
  <c r="Q38" s="1"/>
  <c r="N36"/>
  <c r="Q36" s="1"/>
  <c r="N34"/>
  <c r="Q34" s="1"/>
  <c r="N32"/>
  <c r="Q32" s="1"/>
  <c r="N30"/>
  <c r="Q30" s="1"/>
  <c r="N28"/>
  <c r="Q28" s="1"/>
  <c r="N26"/>
  <c r="Q26" s="1"/>
  <c r="N24"/>
  <c r="Q24" s="1"/>
  <c r="N22"/>
  <c r="Q22" s="1"/>
  <c r="N20"/>
  <c r="Q20" s="1"/>
  <c r="N18"/>
  <c r="Q18" s="1"/>
  <c r="N16"/>
  <c r="Q16" s="1"/>
  <c r="N87"/>
  <c r="Q87" s="1"/>
  <c r="N85"/>
  <c r="Q85" s="1"/>
  <c r="N83"/>
  <c r="Q83" s="1"/>
  <c r="N81"/>
  <c r="Q81" s="1"/>
  <c r="N79"/>
  <c r="Q79" s="1"/>
  <c r="N77"/>
  <c r="Q77" s="1"/>
  <c r="N75"/>
  <c r="Q75" s="1"/>
  <c r="N73"/>
  <c r="Q73" s="1"/>
  <c r="N71"/>
  <c r="Q71" s="1"/>
  <c r="N69"/>
  <c r="Q69" s="1"/>
  <c r="N67"/>
  <c r="Q67" s="1"/>
  <c r="N65"/>
  <c r="Q65" s="1"/>
  <c r="N63"/>
  <c r="Q63" s="1"/>
  <c r="N61"/>
  <c r="Q61" s="1"/>
  <c r="N59"/>
  <c r="Q59" s="1"/>
  <c r="N57"/>
  <c r="Q57" s="1"/>
  <c r="N55"/>
  <c r="Q55" s="1"/>
  <c r="N53"/>
  <c r="Q53" s="1"/>
  <c r="N51"/>
  <c r="Q51" s="1"/>
  <c r="N49"/>
  <c r="Q49" s="1"/>
  <c r="N47"/>
  <c r="Q47" s="1"/>
  <c r="N45"/>
  <c r="Q45" s="1"/>
  <c r="N43"/>
  <c r="Q43" s="1"/>
  <c r="N41"/>
  <c r="Q41" s="1"/>
  <c r="N39"/>
  <c r="Q39" s="1"/>
  <c r="N37"/>
  <c r="Q37" s="1"/>
  <c r="N35"/>
  <c r="Q35" s="1"/>
  <c r="N33"/>
  <c r="Q33" s="1"/>
  <c r="N31"/>
  <c r="Q31" s="1"/>
  <c r="N29"/>
  <c r="Q29" s="1"/>
  <c r="N27"/>
  <c r="Q27" s="1"/>
  <c r="N25"/>
  <c r="Q25" s="1"/>
  <c r="N23"/>
  <c r="Q23" s="1"/>
  <c r="N21"/>
  <c r="Q21" s="1"/>
  <c r="N19"/>
  <c r="Q19" s="1"/>
  <c r="N17"/>
  <c r="Q17" s="1"/>
  <c r="N15"/>
  <c r="Q15" s="1"/>
  <c r="M87"/>
  <c r="P87" s="1"/>
  <c r="M85"/>
  <c r="P85" s="1"/>
  <c r="M83"/>
  <c r="P83" s="1"/>
  <c r="M81"/>
  <c r="P81" s="1"/>
  <c r="M79"/>
  <c r="P79" s="1"/>
  <c r="M77"/>
  <c r="P77" s="1"/>
  <c r="M75"/>
  <c r="P75" s="1"/>
  <c r="M73"/>
  <c r="P73" s="1"/>
  <c r="M71"/>
  <c r="P71" s="1"/>
  <c r="M69"/>
  <c r="P69" s="1"/>
  <c r="M67"/>
  <c r="P67" s="1"/>
  <c r="M65"/>
  <c r="P65" s="1"/>
  <c r="M63"/>
  <c r="P63" s="1"/>
  <c r="M61"/>
  <c r="P61" s="1"/>
  <c r="M59"/>
  <c r="P59" s="1"/>
  <c r="M57"/>
  <c r="P57" s="1"/>
  <c r="M55"/>
  <c r="P55" s="1"/>
  <c r="M53"/>
  <c r="P53" s="1"/>
  <c r="M51"/>
  <c r="P51" s="1"/>
  <c r="M49"/>
  <c r="P49" s="1"/>
  <c r="M47"/>
  <c r="P47" s="1"/>
  <c r="M45"/>
  <c r="P45" s="1"/>
  <c r="M43"/>
  <c r="P43" s="1"/>
  <c r="M41"/>
  <c r="P41" s="1"/>
  <c r="M39"/>
  <c r="P39" s="1"/>
  <c r="M37"/>
  <c r="P37" s="1"/>
  <c r="M35"/>
  <c r="P35" s="1"/>
  <c r="M33"/>
  <c r="P33" s="1"/>
  <c r="M31"/>
  <c r="P31" s="1"/>
  <c r="M29"/>
  <c r="P29" s="1"/>
  <c r="M27"/>
  <c r="P27" s="1"/>
  <c r="M25"/>
  <c r="P25" s="1"/>
  <c r="M23"/>
  <c r="P23" s="1"/>
  <c r="M21"/>
  <c r="P21" s="1"/>
  <c r="M19"/>
  <c r="P19" s="1"/>
  <c r="M17"/>
  <c r="P17" s="1"/>
  <c r="M86"/>
  <c r="P86" s="1"/>
  <c r="M84"/>
  <c r="P84" s="1"/>
  <c r="M82"/>
  <c r="P82" s="1"/>
  <c r="M80"/>
  <c r="P80" s="1"/>
  <c r="M78"/>
  <c r="P78" s="1"/>
  <c r="M76"/>
  <c r="P76" s="1"/>
  <c r="M74"/>
  <c r="P74" s="1"/>
  <c r="M72"/>
  <c r="P72" s="1"/>
  <c r="M70"/>
  <c r="P70" s="1"/>
  <c r="M68"/>
  <c r="P68" s="1"/>
  <c r="M66"/>
  <c r="P66" s="1"/>
  <c r="M64"/>
  <c r="P64" s="1"/>
  <c r="M62"/>
  <c r="P62" s="1"/>
  <c r="M60"/>
  <c r="P60" s="1"/>
  <c r="M58"/>
  <c r="P58" s="1"/>
  <c r="M56"/>
  <c r="P56" s="1"/>
  <c r="M54"/>
  <c r="P54" s="1"/>
  <c r="M52"/>
  <c r="P52" s="1"/>
  <c r="M50"/>
  <c r="P50" s="1"/>
  <c r="M48"/>
  <c r="P48" s="1"/>
  <c r="M46"/>
  <c r="P46" s="1"/>
  <c r="M44"/>
  <c r="P44" s="1"/>
  <c r="M42"/>
  <c r="P42" s="1"/>
  <c r="M40"/>
  <c r="P40" s="1"/>
  <c r="M38"/>
  <c r="P38" s="1"/>
  <c r="M36"/>
  <c r="P36" s="1"/>
  <c r="M34"/>
  <c r="P34" s="1"/>
  <c r="M32"/>
  <c r="P32" s="1"/>
  <c r="M30"/>
  <c r="P30" s="1"/>
  <c r="M28"/>
  <c r="P28" s="1"/>
  <c r="M26"/>
  <c r="P26" s="1"/>
  <c r="M24"/>
  <c r="P24" s="1"/>
  <c r="M22"/>
  <c r="P22" s="1"/>
  <c r="M20"/>
  <c r="P20" s="1"/>
  <c r="M18"/>
  <c r="P18" s="1"/>
  <c r="M16"/>
  <c r="P16" s="1"/>
  <c r="M15"/>
  <c r="P15" s="1"/>
  <c r="P5" i="8"/>
  <c r="P9"/>
  <c r="Q9" s="1"/>
  <c r="K5" s="1"/>
  <c r="M5"/>
  <c r="N5" s="1"/>
  <c r="R9"/>
  <c r="L5" s="1"/>
  <c r="O9"/>
  <c r="R9" i="5"/>
  <c r="L5" s="1"/>
  <c r="O9"/>
  <c r="F9" i="4"/>
  <c r="O4" s="1"/>
  <c r="I9" s="1"/>
  <c r="J9" s="1"/>
  <c r="K4" s="1"/>
  <c r="R5"/>
  <c r="L9" s="1"/>
  <c r="M9" s="1"/>
  <c r="O5" s="1"/>
  <c r="M58" s="1"/>
  <c r="P58" s="1"/>
  <c r="N9"/>
  <c r="L4" l="1"/>
  <c r="P4"/>
  <c r="M4"/>
  <c r="N4" s="1"/>
  <c r="P5"/>
  <c r="P9"/>
  <c r="Q9" s="1"/>
  <c r="K5" s="1"/>
  <c r="M5"/>
  <c r="N5" s="1"/>
  <c r="R9"/>
  <c r="L5" s="1"/>
  <c r="O9"/>
  <c r="N90" l="1"/>
  <c r="Q90" s="1"/>
  <c r="N86"/>
  <c r="Q86" s="1"/>
  <c r="N82"/>
  <c r="Q82" s="1"/>
  <c r="N78"/>
  <c r="Q78" s="1"/>
  <c r="N74"/>
  <c r="Q74" s="1"/>
  <c r="N70"/>
  <c r="Q70" s="1"/>
  <c r="N66"/>
  <c r="Q66" s="1"/>
  <c r="N62"/>
  <c r="Q62" s="1"/>
  <c r="N58"/>
  <c r="Q58" s="1"/>
  <c r="N54"/>
  <c r="Q54" s="1"/>
  <c r="N50"/>
  <c r="Q50" s="1"/>
  <c r="N46"/>
  <c r="Q46" s="1"/>
  <c r="N42"/>
  <c r="Q42" s="1"/>
  <c r="N38"/>
  <c r="Q38" s="1"/>
  <c r="N34"/>
  <c r="Q34" s="1"/>
  <c r="N30"/>
  <c r="Q30" s="1"/>
  <c r="N26"/>
  <c r="Q26" s="1"/>
  <c r="N22"/>
  <c r="Q22" s="1"/>
  <c r="N18"/>
  <c r="Q18" s="1"/>
  <c r="N91"/>
  <c r="Q91" s="1"/>
  <c r="N87"/>
  <c r="Q87" s="1"/>
  <c r="N83"/>
  <c r="Q83" s="1"/>
  <c r="N79"/>
  <c r="Q79" s="1"/>
  <c r="N75"/>
  <c r="Q75" s="1"/>
  <c r="N71"/>
  <c r="Q71" s="1"/>
  <c r="N67"/>
  <c r="Q67" s="1"/>
  <c r="N63"/>
  <c r="Q63" s="1"/>
  <c r="N59"/>
  <c r="Q59" s="1"/>
  <c r="N55"/>
  <c r="Q55" s="1"/>
  <c r="N51"/>
  <c r="Q51" s="1"/>
  <c r="N47"/>
  <c r="Q47" s="1"/>
  <c r="N43"/>
  <c r="Q43" s="1"/>
  <c r="N39"/>
  <c r="Q39" s="1"/>
  <c r="N35"/>
  <c r="Q35" s="1"/>
  <c r="N31"/>
  <c r="Q31" s="1"/>
  <c r="N27"/>
  <c r="Q27" s="1"/>
  <c r="N23"/>
  <c r="Q23" s="1"/>
  <c r="N19"/>
  <c r="Q19" s="1"/>
  <c r="N15"/>
  <c r="Q15" s="1"/>
  <c r="N88"/>
  <c r="Q88" s="1"/>
  <c r="N84"/>
  <c r="Q84" s="1"/>
  <c r="N80"/>
  <c r="Q80" s="1"/>
  <c r="N76"/>
  <c r="Q76" s="1"/>
  <c r="N72"/>
  <c r="Q72" s="1"/>
  <c r="N68"/>
  <c r="Q68" s="1"/>
  <c r="N64"/>
  <c r="Q64" s="1"/>
  <c r="N60"/>
  <c r="Q60" s="1"/>
  <c r="N56"/>
  <c r="Q56" s="1"/>
  <c r="N52"/>
  <c r="Q52" s="1"/>
  <c r="N48"/>
  <c r="Q48" s="1"/>
  <c r="N44"/>
  <c r="Q44" s="1"/>
  <c r="N40"/>
  <c r="Q40" s="1"/>
  <c r="N36"/>
  <c r="Q36" s="1"/>
  <c r="N32"/>
  <c r="Q32" s="1"/>
  <c r="N28"/>
  <c r="Q28" s="1"/>
  <c r="N24"/>
  <c r="Q24" s="1"/>
  <c r="N20"/>
  <c r="Q20" s="1"/>
  <c r="N16"/>
  <c r="Q16" s="1"/>
  <c r="N89"/>
  <c r="Q89" s="1"/>
  <c r="N85"/>
  <c r="Q85" s="1"/>
  <c r="N81"/>
  <c r="Q81" s="1"/>
  <c r="N77"/>
  <c r="Q77" s="1"/>
  <c r="N73"/>
  <c r="Q73" s="1"/>
  <c r="N69"/>
  <c r="Q69" s="1"/>
  <c r="N65"/>
  <c r="Q65" s="1"/>
  <c r="N61"/>
  <c r="Q61" s="1"/>
  <c r="N57"/>
  <c r="Q57" s="1"/>
  <c r="N53"/>
  <c r="Q53" s="1"/>
  <c r="N49"/>
  <c r="Q49" s="1"/>
  <c r="N41"/>
  <c r="Q41" s="1"/>
  <c r="N37"/>
  <c r="Q37" s="1"/>
  <c r="N33"/>
  <c r="Q33" s="1"/>
  <c r="N29"/>
  <c r="Q29" s="1"/>
  <c r="N25"/>
  <c r="Q25" s="1"/>
  <c r="N21"/>
  <c r="Q21" s="1"/>
  <c r="N17"/>
  <c r="Q17" s="1"/>
  <c r="M77"/>
  <c r="P77" s="1"/>
  <c r="M82"/>
  <c r="P82" s="1"/>
  <c r="M70"/>
  <c r="P70" s="1"/>
  <c r="M62"/>
  <c r="P62" s="1"/>
  <c r="M37"/>
  <c r="P37" s="1"/>
  <c r="M33"/>
  <c r="P33" s="1"/>
  <c r="M73"/>
  <c r="P73" s="1"/>
  <c r="M55"/>
  <c r="P55" s="1"/>
  <c r="M51"/>
  <c r="P51" s="1"/>
  <c r="M46"/>
  <c r="P46" s="1"/>
  <c r="M30"/>
  <c r="P30" s="1"/>
  <c r="M24"/>
  <c r="P24" s="1"/>
  <c r="M15"/>
  <c r="P15" s="1"/>
  <c r="M78"/>
  <c r="P78" s="1"/>
  <c r="M72"/>
  <c r="P72" s="1"/>
  <c r="M61"/>
  <c r="P61" s="1"/>
  <c r="M49"/>
  <c r="P49" s="1"/>
  <c r="M41"/>
  <c r="P41" s="1"/>
  <c r="M17"/>
  <c r="P17" s="1"/>
  <c r="M83"/>
  <c r="P83" s="1"/>
  <c r="M79"/>
  <c r="P79" s="1"/>
  <c r="M63"/>
  <c r="P63" s="1"/>
  <c r="M38"/>
  <c r="P38" s="1"/>
  <c r="M34"/>
  <c r="P34" s="1"/>
  <c r="M86"/>
  <c r="P86" s="1"/>
  <c r="M52"/>
  <c r="P52" s="1"/>
  <c r="M47"/>
  <c r="P47" s="1"/>
  <c r="M31"/>
  <c r="P31" s="1"/>
  <c r="M25"/>
  <c r="P25" s="1"/>
  <c r="M21"/>
  <c r="P21" s="1"/>
  <c r="M87"/>
  <c r="P87" s="1"/>
  <c r="M74"/>
  <c r="P74" s="1"/>
  <c r="M66"/>
  <c r="P66" s="1"/>
  <c r="M56"/>
  <c r="P56" s="1"/>
  <c r="M42"/>
  <c r="P42" s="1"/>
  <c r="M18"/>
  <c r="P18" s="1"/>
  <c r="M84"/>
  <c r="P84" s="1"/>
  <c r="M80"/>
  <c r="P80" s="1"/>
  <c r="M64"/>
  <c r="P64" s="1"/>
  <c r="M39"/>
  <c r="P39" s="1"/>
  <c r="M35"/>
  <c r="P35" s="1"/>
  <c r="M19"/>
  <c r="P19" s="1"/>
  <c r="M90"/>
  <c r="P90" s="1"/>
  <c r="M67"/>
  <c r="P67" s="1"/>
  <c r="M53"/>
  <c r="P53" s="1"/>
  <c r="M48"/>
  <c r="P48" s="1"/>
  <c r="M32"/>
  <c r="P32" s="1"/>
  <c r="M26"/>
  <c r="P26" s="1"/>
  <c r="M22"/>
  <c r="P22" s="1"/>
  <c r="M88"/>
  <c r="P88" s="1"/>
  <c r="M75"/>
  <c r="P75" s="1"/>
  <c r="M69"/>
  <c r="P69" s="1"/>
  <c r="M59"/>
  <c r="P59" s="1"/>
  <c r="M43"/>
  <c r="P43" s="1"/>
  <c r="M27"/>
  <c r="P27" s="1"/>
  <c r="M85"/>
  <c r="P85" s="1"/>
  <c r="M81"/>
  <c r="P81" s="1"/>
  <c r="M65"/>
  <c r="P65" s="1"/>
  <c r="M40"/>
  <c r="P40" s="1"/>
  <c r="M36"/>
  <c r="P36" s="1"/>
  <c r="M20"/>
  <c r="P20" s="1"/>
  <c r="M91"/>
  <c r="P91" s="1"/>
  <c r="M68"/>
  <c r="P68" s="1"/>
  <c r="M54"/>
  <c r="P54" s="1"/>
  <c r="M50"/>
  <c r="P50" s="1"/>
  <c r="M29"/>
  <c r="P29" s="1"/>
  <c r="M23"/>
  <c r="P23" s="1"/>
  <c r="M89"/>
  <c r="P89" s="1"/>
  <c r="M76"/>
  <c r="P76" s="1"/>
  <c r="M71"/>
  <c r="P71" s="1"/>
  <c r="M60"/>
  <c r="P60" s="1"/>
  <c r="M44"/>
  <c r="P44" s="1"/>
  <c r="M28"/>
  <c r="P28" s="1"/>
  <c r="M16"/>
  <c r="P16" s="1"/>
  <c r="K88" i="12"/>
  <c r="K87"/>
  <c r="K86"/>
  <c r="K85"/>
  <c r="K84"/>
  <c r="K83"/>
  <c r="K82"/>
  <c r="K81"/>
  <c r="K80"/>
  <c r="K79"/>
  <c r="Q5"/>
  <c r="N9" s="1"/>
  <c r="G5"/>
  <c r="H5" s="1"/>
  <c r="I5" s="1"/>
  <c r="J5" s="1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R4"/>
  <c r="E9" s="1"/>
  <c r="Q4"/>
  <c r="G9" s="1"/>
  <c r="G4"/>
  <c r="H4" s="1"/>
  <c r="I4" s="1"/>
  <c r="J4" s="1"/>
  <c r="R9" l="1"/>
  <c r="O9"/>
  <c r="F9"/>
  <c r="O4" s="1"/>
  <c r="P4" s="1"/>
  <c r="H9"/>
  <c r="K9" l="1"/>
  <c r="L4" s="1"/>
  <c r="I9"/>
  <c r="J9" s="1"/>
  <c r="K4" s="1"/>
  <c r="M4"/>
  <c r="N4" s="1"/>
  <c r="M75" s="1"/>
  <c r="P75" s="1"/>
  <c r="M69" l="1"/>
  <c r="P69" s="1"/>
  <c r="M17"/>
  <c r="P17" s="1"/>
  <c r="M62"/>
  <c r="P62" s="1"/>
  <c r="M33"/>
  <c r="P33" s="1"/>
  <c r="M118"/>
  <c r="P118" s="1"/>
  <c r="M142"/>
  <c r="P142" s="1"/>
  <c r="M77"/>
  <c r="P77" s="1"/>
  <c r="M23"/>
  <c r="P23" s="1"/>
  <c r="M98"/>
  <c r="P98" s="1"/>
  <c r="M35"/>
  <c r="P35" s="1"/>
  <c r="M104"/>
  <c r="P104" s="1"/>
  <c r="M130"/>
  <c r="P130" s="1"/>
  <c r="M57"/>
  <c r="P57" s="1"/>
  <c r="M121"/>
  <c r="P121" s="1"/>
  <c r="M145"/>
  <c r="P145" s="1"/>
  <c r="M73"/>
  <c r="P73" s="1"/>
  <c r="M38"/>
  <c r="P38" s="1"/>
  <c r="M174"/>
  <c r="P174" s="1"/>
  <c r="M154"/>
  <c r="P154" s="1"/>
  <c r="M89"/>
  <c r="P89" s="1"/>
  <c r="M59"/>
  <c r="P59" s="1"/>
  <c r="M56"/>
  <c r="P56" s="1"/>
  <c r="M101"/>
  <c r="P101" s="1"/>
  <c r="M86"/>
  <c r="P86" s="1"/>
  <c r="M66"/>
  <c r="P66" s="1"/>
  <c r="M186"/>
  <c r="P186" s="1"/>
  <c r="M105"/>
  <c r="P105" s="1"/>
  <c r="M159"/>
  <c r="P159" s="1"/>
  <c r="M34"/>
  <c r="P34" s="1"/>
  <c r="M19"/>
  <c r="P19" s="1"/>
  <c r="M43"/>
  <c r="P43" s="1"/>
  <c r="M88"/>
  <c r="P88" s="1"/>
  <c r="M133"/>
  <c r="P133" s="1"/>
  <c r="M190"/>
  <c r="P190" s="1"/>
  <c r="M82"/>
  <c r="P82" s="1"/>
  <c r="M114"/>
  <c r="P114" s="1"/>
  <c r="M138"/>
  <c r="P138" s="1"/>
  <c r="M170"/>
  <c r="P170" s="1"/>
  <c r="M47"/>
  <c r="P47" s="1"/>
  <c r="M65"/>
  <c r="P65" s="1"/>
  <c r="M81"/>
  <c r="P81" s="1"/>
  <c r="M97"/>
  <c r="P97" s="1"/>
  <c r="M113"/>
  <c r="P113" s="1"/>
  <c r="M129"/>
  <c r="P129" s="1"/>
  <c r="M64"/>
  <c r="P64" s="1"/>
  <c r="M80"/>
  <c r="P80" s="1"/>
  <c r="M143"/>
  <c r="P143" s="1"/>
  <c r="M40"/>
  <c r="P40" s="1"/>
  <c r="M50"/>
  <c r="P50" s="1"/>
  <c r="M46"/>
  <c r="P46" s="1"/>
  <c r="M49"/>
  <c r="P49" s="1"/>
  <c r="M70"/>
  <c r="P70" s="1"/>
  <c r="M27"/>
  <c r="P27" s="1"/>
  <c r="M85"/>
  <c r="P85" s="1"/>
  <c r="M117"/>
  <c r="P117" s="1"/>
  <c r="M15"/>
  <c r="P15" s="1"/>
  <c r="M120"/>
  <c r="P120" s="1"/>
  <c r="M102"/>
  <c r="P102" s="1"/>
  <c r="M158"/>
  <c r="P158" s="1"/>
  <c r="M30"/>
  <c r="P30" s="1"/>
  <c r="M54"/>
  <c r="P54" s="1"/>
  <c r="M72"/>
  <c r="P72" s="1"/>
  <c r="M31"/>
  <c r="P31" s="1"/>
  <c r="M21"/>
  <c r="P21" s="1"/>
  <c r="M93"/>
  <c r="P93" s="1"/>
  <c r="M125"/>
  <c r="P125" s="1"/>
  <c r="M20"/>
  <c r="P20" s="1"/>
  <c r="M96"/>
  <c r="P96" s="1"/>
  <c r="M128"/>
  <c r="P128" s="1"/>
  <c r="M110"/>
  <c r="P110" s="1"/>
  <c r="M137"/>
  <c r="P137" s="1"/>
  <c r="M166"/>
  <c r="P166" s="1"/>
  <c r="M58"/>
  <c r="P58" s="1"/>
  <c r="M90"/>
  <c r="P90" s="1"/>
  <c r="M122"/>
  <c r="P122" s="1"/>
  <c r="M146"/>
  <c r="P146" s="1"/>
  <c r="M178"/>
  <c r="P178" s="1"/>
  <c r="M52"/>
  <c r="P52" s="1"/>
  <c r="M68"/>
  <c r="P68" s="1"/>
  <c r="M84"/>
  <c r="P84" s="1"/>
  <c r="M100"/>
  <c r="P100" s="1"/>
  <c r="M116"/>
  <c r="P116" s="1"/>
  <c r="M198"/>
  <c r="P198" s="1"/>
  <c r="M22"/>
  <c r="P22" s="1"/>
  <c r="M37"/>
  <c r="P37" s="1"/>
  <c r="M140"/>
  <c r="P140" s="1"/>
  <c r="M115"/>
  <c r="P115" s="1"/>
  <c r="M25"/>
  <c r="P25" s="1"/>
  <c r="M61"/>
  <c r="P61" s="1"/>
  <c r="M24"/>
  <c r="P24" s="1"/>
  <c r="M41"/>
  <c r="P41" s="1"/>
  <c r="M78"/>
  <c r="P78" s="1"/>
  <c r="M109"/>
  <c r="P109" s="1"/>
  <c r="M39"/>
  <c r="P39" s="1"/>
  <c r="M51"/>
  <c r="P51" s="1"/>
  <c r="M112"/>
  <c r="P112" s="1"/>
  <c r="M94"/>
  <c r="P94" s="1"/>
  <c r="M126"/>
  <c r="P126" s="1"/>
  <c r="M150"/>
  <c r="P150" s="1"/>
  <c r="M182"/>
  <c r="P182" s="1"/>
  <c r="M74"/>
  <c r="P74" s="1"/>
  <c r="M106"/>
  <c r="P106" s="1"/>
  <c r="M134"/>
  <c r="P134" s="1"/>
  <c r="M162"/>
  <c r="P162" s="1"/>
  <c r="M194"/>
  <c r="P194" s="1"/>
  <c r="M60"/>
  <c r="P60" s="1"/>
  <c r="M76"/>
  <c r="P76" s="1"/>
  <c r="M92"/>
  <c r="P92" s="1"/>
  <c r="M108"/>
  <c r="P108" s="1"/>
  <c r="M124"/>
  <c r="P124" s="1"/>
  <c r="M16"/>
  <c r="P16" s="1"/>
  <c r="M45"/>
  <c r="P45" s="1"/>
  <c r="M148"/>
  <c r="P148" s="1"/>
  <c r="M48"/>
  <c r="P48" s="1"/>
  <c r="M53"/>
  <c r="P53" s="1"/>
  <c r="M151"/>
  <c r="P151" s="1"/>
  <c r="M172"/>
  <c r="P172" s="1"/>
  <c r="M28"/>
  <c r="P28" s="1"/>
  <c r="M67"/>
  <c r="P67" s="1"/>
  <c r="M99"/>
  <c r="P99" s="1"/>
  <c r="M135"/>
  <c r="P135" s="1"/>
  <c r="M177"/>
  <c r="P177" s="1"/>
  <c r="M180"/>
  <c r="P180" s="1"/>
  <c r="M196"/>
  <c r="P196" s="1"/>
  <c r="M79"/>
  <c r="P79" s="1"/>
  <c r="M111"/>
  <c r="P111" s="1"/>
  <c r="M136"/>
  <c r="P136" s="1"/>
  <c r="M165"/>
  <c r="P165" s="1"/>
  <c r="M152"/>
  <c r="P152" s="1"/>
  <c r="M184"/>
  <c r="P184" s="1"/>
  <c r="M167"/>
  <c r="P167" s="1"/>
  <c r="M36"/>
  <c r="P36" s="1"/>
  <c r="M83"/>
  <c r="P83" s="1"/>
  <c r="M107"/>
  <c r="P107" s="1"/>
  <c r="M153"/>
  <c r="P153" s="1"/>
  <c r="M185"/>
  <c r="P185" s="1"/>
  <c r="M183"/>
  <c r="P183" s="1"/>
  <c r="M55"/>
  <c r="P55" s="1"/>
  <c r="M87"/>
  <c r="P87" s="1"/>
  <c r="M119"/>
  <c r="P119" s="1"/>
  <c r="M141"/>
  <c r="P141" s="1"/>
  <c r="M173"/>
  <c r="P173" s="1"/>
  <c r="M139"/>
  <c r="P139" s="1"/>
  <c r="M155"/>
  <c r="P155" s="1"/>
  <c r="M171"/>
  <c r="P171" s="1"/>
  <c r="M187"/>
  <c r="P187" s="1"/>
  <c r="M42"/>
  <c r="P42" s="1"/>
  <c r="M123"/>
  <c r="P123" s="1"/>
  <c r="M161"/>
  <c r="P161" s="1"/>
  <c r="M188"/>
  <c r="P188" s="1"/>
  <c r="M63"/>
  <c r="P63" s="1"/>
  <c r="M127"/>
  <c r="P127" s="1"/>
  <c r="M149"/>
  <c r="P149" s="1"/>
  <c r="M144"/>
  <c r="P144" s="1"/>
  <c r="M160"/>
  <c r="P160" s="1"/>
  <c r="M176"/>
  <c r="P176" s="1"/>
  <c r="M156"/>
  <c r="P156" s="1"/>
  <c r="M18"/>
  <c r="P18" s="1"/>
  <c r="M32"/>
  <c r="P32" s="1"/>
  <c r="M193"/>
  <c r="P193" s="1"/>
  <c r="M95"/>
  <c r="P95" s="1"/>
  <c r="M181"/>
  <c r="P181" s="1"/>
  <c r="M192"/>
  <c r="P192" s="1"/>
  <c r="M29"/>
  <c r="P29" s="1"/>
  <c r="M164"/>
  <c r="P164" s="1"/>
  <c r="M26"/>
  <c r="P26" s="1"/>
  <c r="M44"/>
  <c r="P44" s="1"/>
  <c r="M91"/>
  <c r="P91" s="1"/>
  <c r="M131"/>
  <c r="P131" s="1"/>
  <c r="M169"/>
  <c r="P169" s="1"/>
  <c r="M175"/>
  <c r="P175" s="1"/>
  <c r="M191"/>
  <c r="P191" s="1"/>
  <c r="M71"/>
  <c r="P71" s="1"/>
  <c r="M103"/>
  <c r="P103" s="1"/>
  <c r="M132"/>
  <c r="P132" s="1"/>
  <c r="M157"/>
  <c r="P157" s="1"/>
  <c r="M189"/>
  <c r="P189" s="1"/>
  <c r="M147"/>
  <c r="P147" s="1"/>
  <c r="M163"/>
  <c r="P163" s="1"/>
  <c r="M179"/>
  <c r="P179" s="1"/>
  <c r="M195"/>
  <c r="P195" s="1"/>
  <c r="M197"/>
  <c r="P197" s="1"/>
  <c r="M168"/>
  <c r="P168" s="1"/>
  <c r="K74" i="4" l="1"/>
  <c r="K56"/>
  <c r="M57"/>
  <c r="P57" s="1"/>
  <c r="K93"/>
  <c r="K92"/>
  <c r="K45"/>
  <c r="M92" l="1"/>
  <c r="P92" s="1"/>
  <c r="N92"/>
  <c r="Q92" s="1"/>
  <c r="N45"/>
  <c r="Q45" s="1"/>
  <c r="M45"/>
  <c r="P45" s="1"/>
  <c r="M93"/>
  <c r="P93" s="1"/>
  <c r="N93"/>
  <c r="Q93" s="1"/>
  <c r="R5" i="12"/>
  <c r="L9" s="1"/>
  <c r="M9" s="1"/>
  <c r="O5" s="1"/>
  <c r="P5" l="1"/>
  <c r="M5"/>
  <c r="N5" s="1"/>
  <c r="P9"/>
  <c r="Q9" s="1"/>
  <c r="K5" s="1"/>
  <c r="L5"/>
  <c r="N27" l="1"/>
  <c r="Q27" s="1"/>
  <c r="N75"/>
  <c r="Q75" s="1"/>
  <c r="N137"/>
  <c r="Q137" s="1"/>
  <c r="N30"/>
  <c r="Q30" s="1"/>
  <c r="N46"/>
  <c r="Q46" s="1"/>
  <c r="N62"/>
  <c r="Q62" s="1"/>
  <c r="N78"/>
  <c r="Q78" s="1"/>
  <c r="N104"/>
  <c r="Q104" s="1"/>
  <c r="N120"/>
  <c r="Q120" s="1"/>
  <c r="N136"/>
  <c r="Q136" s="1"/>
  <c r="N152"/>
  <c r="Q152" s="1"/>
  <c r="N168"/>
  <c r="Q168" s="1"/>
  <c r="N184"/>
  <c r="Q184" s="1"/>
  <c r="N82"/>
  <c r="Q82" s="1"/>
  <c r="N47"/>
  <c r="Q47" s="1"/>
  <c r="N101"/>
  <c r="Q101" s="1"/>
  <c r="N145"/>
  <c r="Q145" s="1"/>
  <c r="N177"/>
  <c r="Q177" s="1"/>
  <c r="N79"/>
  <c r="Q79" s="1"/>
  <c r="N20"/>
  <c r="Q20" s="1"/>
  <c r="N36"/>
  <c r="Q36" s="1"/>
  <c r="N52"/>
  <c r="Q52" s="1"/>
  <c r="N68"/>
  <c r="Q68" s="1"/>
  <c r="N94"/>
  <c r="Q94" s="1"/>
  <c r="N110"/>
  <c r="Q110" s="1"/>
  <c r="N126"/>
  <c r="Q126" s="1"/>
  <c r="N142"/>
  <c r="Q142" s="1"/>
  <c r="N158"/>
  <c r="Q158" s="1"/>
  <c r="N174"/>
  <c r="Q174" s="1"/>
  <c r="N190"/>
  <c r="Q190" s="1"/>
  <c r="N84"/>
  <c r="Q84" s="1"/>
  <c r="N35"/>
  <c r="Q35" s="1"/>
  <c r="N89"/>
  <c r="Q89" s="1"/>
  <c r="N141"/>
  <c r="Q141" s="1"/>
  <c r="N173"/>
  <c r="Q173" s="1"/>
  <c r="N21"/>
  <c r="Q21" s="1"/>
  <c r="N37"/>
  <c r="Q37" s="1"/>
  <c r="N53"/>
  <c r="Q53" s="1"/>
  <c r="N69"/>
  <c r="Q69" s="1"/>
  <c r="N95"/>
  <c r="Q95" s="1"/>
  <c r="N111"/>
  <c r="Q111" s="1"/>
  <c r="N127"/>
  <c r="Q127" s="1"/>
  <c r="N143"/>
  <c r="Q143" s="1"/>
  <c r="N159"/>
  <c r="Q159" s="1"/>
  <c r="N175"/>
  <c r="Q175" s="1"/>
  <c r="N191"/>
  <c r="Q191" s="1"/>
  <c r="N195"/>
  <c r="Q195" s="1"/>
  <c r="N171"/>
  <c r="Q171" s="1"/>
  <c r="N39"/>
  <c r="Q39" s="1"/>
  <c r="N97"/>
  <c r="Q97" s="1"/>
  <c r="N18"/>
  <c r="Q18" s="1"/>
  <c r="N34"/>
  <c r="Q34" s="1"/>
  <c r="N50"/>
  <c r="Q50" s="1"/>
  <c r="N66"/>
  <c r="Q66" s="1"/>
  <c r="N92"/>
  <c r="Q92" s="1"/>
  <c r="N108"/>
  <c r="Q108" s="1"/>
  <c r="N124"/>
  <c r="Q124" s="1"/>
  <c r="N140"/>
  <c r="Q140" s="1"/>
  <c r="N156"/>
  <c r="Q156" s="1"/>
  <c r="N172"/>
  <c r="Q172" s="1"/>
  <c r="N188"/>
  <c r="Q188" s="1"/>
  <c r="N86"/>
  <c r="Q86" s="1"/>
  <c r="N63"/>
  <c r="Q63" s="1"/>
  <c r="N113"/>
  <c r="Q113" s="1"/>
  <c r="N153"/>
  <c r="Q153" s="1"/>
  <c r="N181"/>
  <c r="Q181" s="1"/>
  <c r="N83"/>
  <c r="Q83" s="1"/>
  <c r="N24"/>
  <c r="Q24" s="1"/>
  <c r="N40"/>
  <c r="Q40" s="1"/>
  <c r="N56"/>
  <c r="Q56" s="1"/>
  <c r="N72"/>
  <c r="Q72" s="1"/>
  <c r="N98"/>
  <c r="Q98" s="1"/>
  <c r="N114"/>
  <c r="Q114" s="1"/>
  <c r="N130"/>
  <c r="Q130" s="1"/>
  <c r="N146"/>
  <c r="Q146" s="1"/>
  <c r="N162"/>
  <c r="Q162" s="1"/>
  <c r="N178"/>
  <c r="Q178" s="1"/>
  <c r="N194"/>
  <c r="Q194" s="1"/>
  <c r="N88"/>
  <c r="Q88" s="1"/>
  <c r="N51"/>
  <c r="Q51" s="1"/>
  <c r="N109"/>
  <c r="Q109" s="1"/>
  <c r="N149"/>
  <c r="Q149" s="1"/>
  <c r="N185"/>
  <c r="Q185" s="1"/>
  <c r="N25"/>
  <c r="Q25" s="1"/>
  <c r="N41"/>
  <c r="Q41" s="1"/>
  <c r="N57"/>
  <c r="Q57" s="1"/>
  <c r="N73"/>
  <c r="Q73" s="1"/>
  <c r="N99"/>
  <c r="Q99" s="1"/>
  <c r="N115"/>
  <c r="Q115" s="1"/>
  <c r="N131"/>
  <c r="Q131" s="1"/>
  <c r="N147"/>
  <c r="Q147" s="1"/>
  <c r="N163"/>
  <c r="Q163" s="1"/>
  <c r="N179"/>
  <c r="Q179" s="1"/>
  <c r="N43"/>
  <c r="Q43" s="1"/>
  <c r="N105"/>
  <c r="Q105" s="1"/>
  <c r="N22"/>
  <c r="Q22" s="1"/>
  <c r="N38"/>
  <c r="Q38" s="1"/>
  <c r="N54"/>
  <c r="Q54" s="1"/>
  <c r="N70"/>
  <c r="Q70" s="1"/>
  <c r="N96"/>
  <c r="Q96" s="1"/>
  <c r="N112"/>
  <c r="Q112" s="1"/>
  <c r="N128"/>
  <c r="Q128" s="1"/>
  <c r="N144"/>
  <c r="Q144" s="1"/>
  <c r="N160"/>
  <c r="Q160" s="1"/>
  <c r="N176"/>
  <c r="Q176" s="1"/>
  <c r="N192"/>
  <c r="Q192" s="1"/>
  <c r="N19"/>
  <c r="Q19" s="1"/>
  <c r="N71"/>
  <c r="Q71" s="1"/>
  <c r="N125"/>
  <c r="Q125" s="1"/>
  <c r="N161"/>
  <c r="Q161" s="1"/>
  <c r="N189"/>
  <c r="Q189" s="1"/>
  <c r="N87"/>
  <c r="Q87" s="1"/>
  <c r="N28"/>
  <c r="Q28" s="1"/>
  <c r="N44"/>
  <c r="Q44" s="1"/>
  <c r="N60"/>
  <c r="Q60" s="1"/>
  <c r="N76"/>
  <c r="Q76" s="1"/>
  <c r="N102"/>
  <c r="Q102" s="1"/>
  <c r="N118"/>
  <c r="Q118" s="1"/>
  <c r="N134"/>
  <c r="Q134" s="1"/>
  <c r="N150"/>
  <c r="Q150" s="1"/>
  <c r="N166"/>
  <c r="Q166" s="1"/>
  <c r="N182"/>
  <c r="Q182" s="1"/>
  <c r="N198"/>
  <c r="Q198" s="1"/>
  <c r="N15"/>
  <c r="Q15" s="1"/>
  <c r="N59"/>
  <c r="Q59" s="1"/>
  <c r="N121"/>
  <c r="Q121" s="1"/>
  <c r="N157"/>
  <c r="Q157" s="1"/>
  <c r="N193"/>
  <c r="Q193" s="1"/>
  <c r="N29"/>
  <c r="Q29" s="1"/>
  <c r="N45"/>
  <c r="Q45" s="1"/>
  <c r="N61"/>
  <c r="Q61" s="1"/>
  <c r="N77"/>
  <c r="Q77" s="1"/>
  <c r="N103"/>
  <c r="Q103" s="1"/>
  <c r="N119"/>
  <c r="Q119" s="1"/>
  <c r="N135"/>
  <c r="Q135" s="1"/>
  <c r="N151"/>
  <c r="Q151" s="1"/>
  <c r="N167"/>
  <c r="Q167" s="1"/>
  <c r="N183"/>
  <c r="Q183" s="1"/>
  <c r="N81"/>
  <c r="Q81" s="1"/>
  <c r="N17"/>
  <c r="Q17" s="1"/>
  <c r="N49"/>
  <c r="Q49" s="1"/>
  <c r="N65"/>
  <c r="Q65" s="1"/>
  <c r="N107"/>
  <c r="Q107" s="1"/>
  <c r="N139"/>
  <c r="Q139" s="1"/>
  <c r="N155"/>
  <c r="Q155" s="1"/>
  <c r="N85"/>
  <c r="Q85" s="1"/>
  <c r="N55"/>
  <c r="Q55" s="1"/>
  <c r="N117"/>
  <c r="Q117" s="1"/>
  <c r="N26"/>
  <c r="Q26" s="1"/>
  <c r="N42"/>
  <c r="Q42" s="1"/>
  <c r="N58"/>
  <c r="Q58" s="1"/>
  <c r="N74"/>
  <c r="Q74" s="1"/>
  <c r="N100"/>
  <c r="Q100" s="1"/>
  <c r="N116"/>
  <c r="Q116" s="1"/>
  <c r="N132"/>
  <c r="Q132" s="1"/>
  <c r="N148"/>
  <c r="Q148" s="1"/>
  <c r="N164"/>
  <c r="Q164" s="1"/>
  <c r="N180"/>
  <c r="Q180" s="1"/>
  <c r="N196"/>
  <c r="Q196" s="1"/>
  <c r="N31"/>
  <c r="Q31" s="1"/>
  <c r="N93"/>
  <c r="Q93" s="1"/>
  <c r="N133"/>
  <c r="Q133" s="1"/>
  <c r="N169"/>
  <c r="Q169" s="1"/>
  <c r="N197"/>
  <c r="Q197" s="1"/>
  <c r="N16"/>
  <c r="Q16" s="1"/>
  <c r="N32"/>
  <c r="Q32" s="1"/>
  <c r="N48"/>
  <c r="Q48" s="1"/>
  <c r="N64"/>
  <c r="Q64" s="1"/>
  <c r="N90"/>
  <c r="Q90" s="1"/>
  <c r="N106"/>
  <c r="Q106" s="1"/>
  <c r="N122"/>
  <c r="Q122" s="1"/>
  <c r="N138"/>
  <c r="Q138" s="1"/>
  <c r="N154"/>
  <c r="Q154" s="1"/>
  <c r="N170"/>
  <c r="Q170" s="1"/>
  <c r="N186"/>
  <c r="Q186" s="1"/>
  <c r="N80"/>
  <c r="Q80" s="1"/>
  <c r="N23"/>
  <c r="Q23" s="1"/>
  <c r="N67"/>
  <c r="Q67" s="1"/>
  <c r="N129"/>
  <c r="Q129" s="1"/>
  <c r="N165"/>
  <c r="Q165" s="1"/>
  <c r="N33"/>
  <c r="Q33" s="1"/>
  <c r="N91"/>
  <c r="Q91" s="1"/>
  <c r="N123"/>
  <c r="Q123" s="1"/>
  <c r="N187"/>
  <c r="Q187" s="1"/>
</calcChain>
</file>

<file path=xl/sharedStrings.xml><?xml version="1.0" encoding="utf-8"?>
<sst xmlns="http://schemas.openxmlformats.org/spreadsheetml/2006/main" count="2824" uniqueCount="953">
  <si>
    <t>Name</t>
  </si>
  <si>
    <t>Description</t>
  </si>
  <si>
    <t>Off</t>
  </si>
  <si>
    <t>Always off; can be used to turn off or close any element.</t>
  </si>
  <si>
    <t>5MIN</t>
  </si>
  <si>
    <t>5 min on-time per hour, everyday; can be used for forced-air fans.</t>
  </si>
  <si>
    <t>10MIN</t>
  </si>
  <si>
    <t>10 min on-time per hour, everyday; can be used for forced-air fans.</t>
  </si>
  <si>
    <t>15MIN</t>
  </si>
  <si>
    <t>15 min on-time per hour, everyday; can be used for forced-air fans.</t>
  </si>
  <si>
    <t>20MIN</t>
  </si>
  <si>
    <t>20 min on-time per hour, everyday; can be used for forced-air fans.</t>
  </si>
  <si>
    <t>25MIN</t>
  </si>
  <si>
    <t>25 min on-time per hour, everyday; can be used for forced-air fans.</t>
  </si>
  <si>
    <t>Cooking</t>
  </si>
  <si>
    <t xml:space="preserve">Schedule for generation of H2O, particles, combustion products or any contaminant associated with cooking; based on 2 </t>
  </si>
  <si>
    <t xml:space="preserve">meals per day on weekdays and 3 meals per day on weekends. </t>
  </si>
  <si>
    <t>Kitchfan</t>
  </si>
  <si>
    <t xml:space="preserve">Kitchen fan schedule based on cooking; 1 h each at breakfast and dinner on weekdays; 1 h each at breakfast, lunch and </t>
  </si>
  <si>
    <t xml:space="preserve">dinner on weekends. </t>
  </si>
  <si>
    <t>Bathfan</t>
  </si>
  <si>
    <t>BR-door</t>
  </si>
  <si>
    <t>Appendix A: CONTAM Schedule Library</t>
  </si>
  <si>
    <t>Appendix B: CONTAM Wind Pressure Profile Library</t>
  </si>
  <si>
    <t>S&amp;C_1_Both</t>
  </si>
  <si>
    <t>Swami &amp; Chandra 1987 correlation; long wall (= short); Cp(0) = 0.6</t>
  </si>
  <si>
    <t>S&amp;C_2_Long</t>
  </si>
  <si>
    <t>Swami &amp; Chandra 1987 correlation; long wall (= 2x short); Cp(0) = 0.6</t>
  </si>
  <si>
    <t>S&amp;C_2_Short</t>
  </si>
  <si>
    <t>Swami &amp; Chandra 1987 correlation; short wall (= 1/2 long); Cp(0) = 0.6</t>
  </si>
  <si>
    <t>S&amp;C_3_Long</t>
  </si>
  <si>
    <t>Swami &amp; Chandra 1987 correlation; long wall (= 3x short); Cp(0) = 0.6</t>
  </si>
  <si>
    <t>S&amp;C_3_Short</t>
  </si>
  <si>
    <t>Swami &amp; Chandra 1987 correlation; short wall (= 1/3 long); Cp(0) = 0.6</t>
  </si>
  <si>
    <t>LowRoof_01</t>
  </si>
  <si>
    <t>Low-rise roof, L/W=1, exposed, pitch &lt; 10 deg</t>
  </si>
  <si>
    <t>LowRoof_02</t>
  </si>
  <si>
    <t>Low-rise roof, L/W=1, 1/2 height obstructions, pitch &lt; 10 deg</t>
  </si>
  <si>
    <t>LowRoof_03</t>
  </si>
  <si>
    <t>Low-rise roof, L/W=1, building height obstructions, pitch &lt; 10 deg</t>
  </si>
  <si>
    <t>LowRoof_04</t>
  </si>
  <si>
    <t>Low-rise roof, L/W=1, exposed, pitch 11-30 deg</t>
  </si>
  <si>
    <t>LowRoof_05</t>
  </si>
  <si>
    <t>Low-rise roof, L/W=1, 1/2 height obstructions, pitch 11-30 deg</t>
  </si>
  <si>
    <t>LowRoof_06</t>
  </si>
  <si>
    <t>Low-rise roof, L/W=1, building height obstructions, pitch 11-30 deg</t>
  </si>
  <si>
    <t>LowRoof_07</t>
  </si>
  <si>
    <t>Low-rise roof, L/W=2, exposed, pitch &lt; 10 deg</t>
  </si>
  <si>
    <t>LowRoof_08</t>
  </si>
  <si>
    <t>Low-rise roof, L/W=2, 1/2 height obstructions, pitch &lt; 10 deg</t>
  </si>
  <si>
    <t>LowRoof_09</t>
  </si>
  <si>
    <t>Low-rise roof, L/W=2, building height obstructions, pitch &lt; 10 deg</t>
  </si>
  <si>
    <t>LowRoof_10</t>
  </si>
  <si>
    <t>Low-rise roof, L/W=2, exposed, pitch 11-30 deg</t>
  </si>
  <si>
    <t>LowRoof_11</t>
  </si>
  <si>
    <t>Low-rise roof, L/W=2, 1/2 height obstructions, pitch 11-30 deg</t>
  </si>
  <si>
    <t>LowRoof_12</t>
  </si>
  <si>
    <t>Low-rise roof, L/W=2, building height obstructions, pitch 11-30 deg</t>
  </si>
  <si>
    <t xml:space="preserve">CE_RAV </t>
  </si>
  <si>
    <t xml:space="preserve">CE_RMN </t>
  </si>
  <si>
    <t xml:space="preserve">CE_RMX </t>
  </si>
  <si>
    <t xml:space="preserve">CERL_RAV </t>
  </si>
  <si>
    <t xml:space="preserve">CERL_RMN </t>
  </si>
  <si>
    <t xml:space="preserve">CERL_RMX </t>
  </si>
  <si>
    <t xml:space="preserve">CEWF_RAV </t>
  </si>
  <si>
    <t xml:space="preserve">CEWF_RMN </t>
  </si>
  <si>
    <t xml:space="preserve">CEWF_RMX </t>
  </si>
  <si>
    <t xml:space="preserve">CH_RAV </t>
  </si>
  <si>
    <t xml:space="preserve">CH_RMN </t>
  </si>
  <si>
    <t xml:space="preserve">CH_RMX </t>
  </si>
  <si>
    <t xml:space="preserve">DR_RAV </t>
  </si>
  <si>
    <t xml:space="preserve">DR_RMN </t>
  </si>
  <si>
    <t xml:space="preserve">DR_RMX </t>
  </si>
  <si>
    <t xml:space="preserve">DRATCSNW_RAV </t>
  </si>
  <si>
    <t xml:space="preserve">DRATCSNW_RMN </t>
  </si>
  <si>
    <t xml:space="preserve">DRATCSNW_RMX </t>
  </si>
  <si>
    <t xml:space="preserve">DRATCSWE_RAV </t>
  </si>
  <si>
    <t xml:space="preserve">DRATCSWE_RMN </t>
  </si>
  <si>
    <t xml:space="preserve">DRATCSWE_RMX </t>
  </si>
  <si>
    <t xml:space="preserve">DRATFDNW_RAV </t>
  </si>
  <si>
    <t xml:space="preserve">DRATFDNW_RMN </t>
  </si>
  <si>
    <t xml:space="preserve">DRATFDNW_RMX </t>
  </si>
  <si>
    <t xml:space="preserve">DRATFDWE_RAV </t>
  </si>
  <si>
    <t xml:space="preserve">DRATFDWE_RMN </t>
  </si>
  <si>
    <t xml:space="preserve">DRATFDWE_RMX </t>
  </si>
  <si>
    <t>DRDBNW_RAV</t>
  </si>
  <si>
    <t>DRDBNW_RMN</t>
  </si>
  <si>
    <t>DRDBNW_RMX</t>
  </si>
  <si>
    <t>DRDBWE_RAV</t>
  </si>
  <si>
    <t>DRDBWE_RMN</t>
  </si>
  <si>
    <t>DRDBWE_RMX</t>
  </si>
  <si>
    <t>DREL_CAV</t>
  </si>
  <si>
    <t>DREL_CMN</t>
  </si>
  <si>
    <t>DREL_CMX</t>
  </si>
  <si>
    <t>DRMS_RAV</t>
  </si>
  <si>
    <t>DRPTSLAR_RAV</t>
  </si>
  <si>
    <t>DRPTSLAR_RMN</t>
  </si>
  <si>
    <t>DRPTSLAR_RMX</t>
  </si>
  <si>
    <t>DRPTSLUN_RAV</t>
  </si>
  <si>
    <t>DRPTSLUN_RMN</t>
  </si>
  <si>
    <t>DRPTSLUN_RMX</t>
  </si>
  <si>
    <t>DRSINW_RAV</t>
  </si>
  <si>
    <t>DRSINW_RMN</t>
  </si>
  <si>
    <t>DRSINW_RMX</t>
  </si>
  <si>
    <t>DRSIWE_RAV</t>
  </si>
  <si>
    <t>DRSIWE_RMN</t>
  </si>
  <si>
    <t>DRSIWE_RMX</t>
  </si>
  <si>
    <t>DRSMDE_RAV</t>
  </si>
  <si>
    <t>DRSMDE_RMN</t>
  </si>
  <si>
    <t>DRSMDE_RMX</t>
  </si>
  <si>
    <t>FLCS_RAV</t>
  </si>
  <si>
    <t>FLCS_RMN</t>
  </si>
  <si>
    <t>FLCS_RMX</t>
  </si>
  <si>
    <t>FLCSNODW_RAV</t>
  </si>
  <si>
    <t>FLCSYEDW_RAV</t>
  </si>
  <si>
    <t>FPDACL_RAV</t>
  </si>
  <si>
    <t>FPDACL_RMN</t>
  </si>
  <si>
    <t>FPDACL_RMX</t>
  </si>
  <si>
    <t>FPDAOP_RAV</t>
  </si>
  <si>
    <t>FPDAOP_RMN</t>
  </si>
  <si>
    <t>FPDAOP_RMX</t>
  </si>
  <si>
    <t>FPGLDR_RAV</t>
  </si>
  <si>
    <t>FPGLDR_RMN</t>
  </si>
  <si>
    <t>FPGLDR_RMX</t>
  </si>
  <si>
    <t>FRDR_RAV</t>
  </si>
  <si>
    <t>FRDR_RMN</t>
  </si>
  <si>
    <t>FRDR_RMX</t>
  </si>
  <si>
    <t>FRDRMACA_RAV</t>
  </si>
  <si>
    <t>FRDRMACA_RMN</t>
  </si>
  <si>
    <t>FRDRMACA_RMX</t>
  </si>
  <si>
    <t>FRDRMAUC_RAV</t>
  </si>
  <si>
    <t>FRDRMAUC_RMN</t>
  </si>
  <si>
    <t>FRDRMAUC_RMX</t>
  </si>
  <si>
    <t>FRDRWDCA_RAV</t>
  </si>
  <si>
    <t>FRDRWDCA_RMN</t>
  </si>
  <si>
    <t>FRDRWDCA_RMX</t>
  </si>
  <si>
    <t>FRDRWDUC_RAV</t>
  </si>
  <si>
    <t>FRDRWDUC_RMN</t>
  </si>
  <si>
    <t>FRDRWDUC_RMX</t>
  </si>
  <si>
    <t>FRWNMACA_RAV</t>
  </si>
  <si>
    <t>FRWNMACA_RMN</t>
  </si>
  <si>
    <t>FRWNMACA_RMX</t>
  </si>
  <si>
    <t>FRWNMAUC_RAV</t>
  </si>
  <si>
    <t>FRWNMAUC_RMN</t>
  </si>
  <si>
    <t>FRWNMAUC_RMX</t>
  </si>
  <si>
    <t>FRWNWDCA_RAV</t>
  </si>
  <si>
    <t>FRWNWDCA_RMN</t>
  </si>
  <si>
    <t>FRWNWDCA_RMX</t>
  </si>
  <si>
    <t>FRWNWDUC_RAV</t>
  </si>
  <si>
    <t>FRWNWDUC_RMN</t>
  </si>
  <si>
    <t>FRWNWDUC_RMX</t>
  </si>
  <si>
    <t>JTCEWL_RAV</t>
  </si>
  <si>
    <t>JTCEWL_RMN</t>
  </si>
  <si>
    <t>JTCEWL_RMX</t>
  </si>
  <si>
    <t>JTFLWLCA_RAV</t>
  </si>
  <si>
    <t>JTFLWLCA_RMN</t>
  </si>
  <si>
    <t>JTFLWLCA_RMX</t>
  </si>
  <si>
    <t>JTFLWLUC _RMN</t>
  </si>
  <si>
    <t>JTFLWLUC _RMX</t>
  </si>
  <si>
    <t>JTFLWLUC_RAV</t>
  </si>
  <si>
    <t>PECA_RAV</t>
  </si>
  <si>
    <t>PECA_RMN</t>
  </si>
  <si>
    <t>PECA_RMX</t>
  </si>
  <si>
    <t>PEECCA_RAV</t>
  </si>
  <si>
    <t>PEECCA_RMN</t>
  </si>
  <si>
    <t>PEECCA_RMX</t>
  </si>
  <si>
    <t>PEECUC_RAV</t>
  </si>
  <si>
    <t>PEECUC_RMN</t>
  </si>
  <si>
    <t>PEECUC_RMX</t>
  </si>
  <si>
    <t>PEUC_RAV</t>
  </si>
  <si>
    <t>PEUC_RMN</t>
  </si>
  <si>
    <t>PEUC_RMX</t>
  </si>
  <si>
    <t>VEBADACL_RAV</t>
  </si>
  <si>
    <t>VEBADACL_RMN</t>
  </si>
  <si>
    <t>VEBADACL_RMX</t>
  </si>
  <si>
    <t>VEBADAOP_RAV</t>
  </si>
  <si>
    <t>VEBADAOP_RMN</t>
  </si>
  <si>
    <t>VEBADAOP_RMX</t>
  </si>
  <si>
    <t>VECS_RAV</t>
  </si>
  <si>
    <t>VEDYDANO_RAV</t>
  </si>
  <si>
    <t>VEDYDANO_RMN</t>
  </si>
  <si>
    <t>VEDYDANO_RMX</t>
  </si>
  <si>
    <t>VEDYDAYE_RAV</t>
  </si>
  <si>
    <t>VEDYDAYE_RMN</t>
  </si>
  <si>
    <t>VEDYDAYE_RMX</t>
  </si>
  <si>
    <t>VEKIDACA_RAV</t>
  </si>
  <si>
    <t>VEKIDACL_RAV</t>
  </si>
  <si>
    <t>VEKIDACL_RMN</t>
  </si>
  <si>
    <t>VEKIDACL_RMX</t>
  </si>
  <si>
    <t>VEKIDAOP_RAV</t>
  </si>
  <si>
    <t>VEKIDAOP_RMN</t>
  </si>
  <si>
    <t>VEKIDAOP_RMX</t>
  </si>
  <si>
    <t>WCCASEWE _RMN</t>
  </si>
  <si>
    <t>WCCASEWE _RMX</t>
  </si>
  <si>
    <t>WCCASEWE_RAV</t>
  </si>
  <si>
    <t>WHGS_RAV</t>
  </si>
  <si>
    <t>WHGS_RMN</t>
  </si>
  <si>
    <t>WHGS_RMX</t>
  </si>
  <si>
    <t>WLCS_RAV</t>
  </si>
  <si>
    <t>WLCS_RMN</t>
  </si>
  <si>
    <t>WLCS_RMX</t>
  </si>
  <si>
    <t>WLEXCC_RAV</t>
  </si>
  <si>
    <t>WLEXCC_RMN</t>
  </si>
  <si>
    <t>WLEXCC_RMX</t>
  </si>
  <si>
    <t>WLEXPC_RAV</t>
  </si>
  <si>
    <t>WLEXPC_RMN</t>
  </si>
  <si>
    <t>WLEXPC_RMX</t>
  </si>
  <si>
    <t>WNCASENW_RAV</t>
  </si>
  <si>
    <t>WNDBNW_RAV</t>
  </si>
  <si>
    <t>WNDBNW_RMN</t>
  </si>
  <si>
    <t>WNDBNW_RMX</t>
  </si>
  <si>
    <t>WNDBNWSM_RAV</t>
  </si>
  <si>
    <t>WNDBNWSM_RMN</t>
  </si>
  <si>
    <t>WNDBNWSM_RMX</t>
  </si>
  <si>
    <t>WNDBWE_RAV</t>
  </si>
  <si>
    <t>WNDBWE_RMN</t>
  </si>
  <si>
    <t>WNDBWE_RMX</t>
  </si>
  <si>
    <t>WNDBWESM_RAV</t>
  </si>
  <si>
    <t>WNDBWESM_RMN</t>
  </si>
  <si>
    <t>WNDBWESM_RMX</t>
  </si>
  <si>
    <t>WNJA_RAV</t>
  </si>
  <si>
    <t>WNSISHWE_RAV</t>
  </si>
  <si>
    <t>WNSISHWE_RMN</t>
  </si>
  <si>
    <t>WNSISHWE_RMX</t>
  </si>
  <si>
    <t>WNSISLAL_RAV</t>
  </si>
  <si>
    <t>WNSISLAL_RMN</t>
  </si>
  <si>
    <t>WNSISLAL_RMX</t>
  </si>
  <si>
    <t>WNSISLWD_RAV</t>
  </si>
  <si>
    <t>WNSISLWD_RMN</t>
  </si>
  <si>
    <t>WNSISLWD_RMX</t>
  </si>
  <si>
    <t>WNSISLWE_RAV</t>
  </si>
  <si>
    <t>WNSISLWE_RMN</t>
  </si>
  <si>
    <t>WNSISLWE_RMX</t>
  </si>
  <si>
    <t>WNSLALWE_RAV</t>
  </si>
  <si>
    <t>WNSLALWE_RMN</t>
  </si>
  <si>
    <t>WNSLALWE_RMX</t>
  </si>
  <si>
    <t>WNSLNW_RAV</t>
  </si>
  <si>
    <t>WNSLNW_RMN</t>
  </si>
  <si>
    <t>WNSLNW_RMX</t>
  </si>
  <si>
    <t>WNSLWDWE_RAV</t>
  </si>
  <si>
    <t>WNSLWDWE_RMN</t>
  </si>
  <si>
    <t>WNSLWDWE_RMX</t>
  </si>
  <si>
    <t>Appendix C2: Miscellaneous Residential Leakage Data (RESMISC.lb3)</t>
  </si>
  <si>
    <t>DRAT_RAV</t>
  </si>
  <si>
    <t>Attic door, typical value</t>
  </si>
  <si>
    <t>DRAT_RMN</t>
  </si>
  <si>
    <t>Attic door, tight value</t>
  </si>
  <si>
    <t>CE_RAV</t>
  </si>
  <si>
    <t>General ceiling, typical value</t>
  </si>
  <si>
    <t>CE_RMN</t>
  </si>
  <si>
    <t>General ceiling, tight value</t>
  </si>
  <si>
    <t>DRCTCL_RAV</t>
  </si>
  <si>
    <t>Closet door, closed, typical value</t>
  </si>
  <si>
    <t>DRCTCL_RMN</t>
  </si>
  <si>
    <t>Closet door, closed, tight value</t>
  </si>
  <si>
    <t>DRCTFR_RAV</t>
  </si>
  <si>
    <t>Closet door frame, typical value</t>
  </si>
  <si>
    <t>DRCTFR_RMN</t>
  </si>
  <si>
    <t>Closet door frame, tight value</t>
  </si>
  <si>
    <t>CPEN_RAV</t>
  </si>
  <si>
    <t>HVAC ceiling penetration, typical value</t>
  </si>
  <si>
    <t>CPEN_RMN</t>
  </si>
  <si>
    <t>HVAC ceiling penetration, tight value</t>
  </si>
  <si>
    <t>DREXSI_RAV</t>
  </si>
  <si>
    <t>Door, exterior, single, typical value</t>
  </si>
  <si>
    <t>DREXSI_RMN</t>
  </si>
  <si>
    <t>Door, exterior, single, tight value</t>
  </si>
  <si>
    <t>DREXFRWD_RAV</t>
  </si>
  <si>
    <t>Door, exterior, wood, frame, typical value</t>
  </si>
  <si>
    <t>DREXFRWD_RMN</t>
  </si>
  <si>
    <t>Door, exterior, wood, frame, tight value</t>
  </si>
  <si>
    <t>VEBA_RAV</t>
  </si>
  <si>
    <t>Bathroom exhaust vent, typical value</t>
  </si>
  <si>
    <t>VEBA_RMN</t>
  </si>
  <si>
    <t>Bathroom exhaust vent, tight value</t>
  </si>
  <si>
    <t>VEKI_RAV</t>
  </si>
  <si>
    <t>Kitchen exhaust vent, typical value</t>
  </si>
  <si>
    <t>VEKI_RMN</t>
  </si>
  <si>
    <t>Kitchen exhaust vent, tight value</t>
  </si>
  <si>
    <t>Ceiling-wall joint, typical value</t>
  </si>
  <si>
    <t>Ceiling-wall joint, tight value</t>
  </si>
  <si>
    <t>JTFLWL_RAV</t>
  </si>
  <si>
    <t>Floor-wall joint, typical value</t>
  </si>
  <si>
    <t>JTFLWL_RMN</t>
  </si>
  <si>
    <t>Floor -wall joint, tight value</t>
  </si>
  <si>
    <t>JTWLWL_RAV</t>
  </si>
  <si>
    <t>Wall-wall joint, typical value</t>
  </si>
  <si>
    <t>JTWLWL_RMN</t>
  </si>
  <si>
    <t>Wall-wall joint, tight value</t>
  </si>
  <si>
    <t>DRGA_RAV</t>
  </si>
  <si>
    <t>Garage door, typical value</t>
  </si>
  <si>
    <t>DRGA_RMN</t>
  </si>
  <si>
    <t>Garage door, tight value</t>
  </si>
  <si>
    <t>DRGAFRWD_RAV</t>
  </si>
  <si>
    <t>Garage door frame, wood, typical value</t>
  </si>
  <si>
    <t>DRGAFRWD_RMN</t>
  </si>
  <si>
    <t>Garage door frame, wood, tight value</t>
  </si>
  <si>
    <t>RFGA_RAV</t>
  </si>
  <si>
    <t>Garage roof, typical value</t>
  </si>
  <si>
    <t>RFGA_RMN</t>
  </si>
  <si>
    <t>Garage roof, tight value</t>
  </si>
  <si>
    <t>DWHA_RAV</t>
  </si>
  <si>
    <t>Hall doorway, typical value</t>
  </si>
  <si>
    <t>DRINCL_RAV</t>
  </si>
  <si>
    <t>Door, interior, closed, typical value</t>
  </si>
  <si>
    <t>DRINCL_RMN</t>
  </si>
  <si>
    <t>Door, interior, closed, tight value</t>
  </si>
  <si>
    <t>DRINOP_RAV</t>
  </si>
  <si>
    <t>Door, interior, open, typical value</t>
  </si>
  <si>
    <t>WLIN_RAV</t>
  </si>
  <si>
    <t>Wall, interior, typical value</t>
  </si>
  <si>
    <t>PEEC_RAV</t>
  </si>
  <si>
    <t>Electrical outlet, typical value</t>
  </si>
  <si>
    <t>PEEC_RMN</t>
  </si>
  <si>
    <t>Electrical outlet, tight value</t>
  </si>
  <si>
    <t>PEPL_RAV</t>
  </si>
  <si>
    <t>Plumbing penetration, interior, typical value</t>
  </si>
  <si>
    <t>PEPL_RMN</t>
  </si>
  <si>
    <t>Plumbing penetration, interior, tight value</t>
  </si>
  <si>
    <t>DREXSLGL_RAV</t>
  </si>
  <si>
    <t>Door, exterior, sliding glass, typical value</t>
  </si>
  <si>
    <t>DREXSLGL_RMN</t>
  </si>
  <si>
    <t>Door, exterior, sliding glass, tight value</t>
  </si>
  <si>
    <t>VEAT_RAV</t>
  </si>
  <si>
    <t>Attic vent, based on attic floor area, typical value</t>
  </si>
  <si>
    <t>WNDB_RAV</t>
  </si>
  <si>
    <t>Window, double hung, typical value</t>
  </si>
  <si>
    <t>WNDB_RMN</t>
  </si>
  <si>
    <t>Window, double hung, tight value</t>
  </si>
  <si>
    <t>WNFRWD_RAV</t>
  </si>
  <si>
    <t>Window door frame, wood, typical value</t>
  </si>
  <si>
    <t>WNFRWD_RMN</t>
  </si>
  <si>
    <t>Window door frame, wood, tight value</t>
  </si>
  <si>
    <t>WLEX_R</t>
  </si>
  <si>
    <t>Wall, exterior</t>
  </si>
  <si>
    <t>JTFLWL_R</t>
  </si>
  <si>
    <t>Floor -wall joint</t>
  </si>
  <si>
    <t>JTCEWL_R</t>
  </si>
  <si>
    <t>Ceiling-wall joint</t>
  </si>
  <si>
    <t>JTCR_R</t>
  </si>
  <si>
    <t>Wall-wall corner joint</t>
  </si>
  <si>
    <t>WN_R</t>
  </si>
  <si>
    <t>Window</t>
  </si>
  <si>
    <t>DRFREX_R</t>
  </si>
  <si>
    <t>Exterior door frame</t>
  </si>
  <si>
    <t>DREXSLGL_R</t>
  </si>
  <si>
    <t>Door, exterior, sliding glass</t>
  </si>
  <si>
    <t>DREX_R</t>
  </si>
  <si>
    <t>Door, exterior</t>
  </si>
  <si>
    <t>WLGAEX_R</t>
  </si>
  <si>
    <t>Exterior garage wall, exterior</t>
  </si>
  <si>
    <t>ITGAEX_R</t>
  </si>
  <si>
    <t>CECS_R</t>
  </si>
  <si>
    <t>Crawl space ceiling</t>
  </si>
  <si>
    <t>FLAT_R</t>
  </si>
  <si>
    <t>Attic floor</t>
  </si>
  <si>
    <t>PEDW_R</t>
  </si>
  <si>
    <t>Duct penetration in crawl space ceiling or attic floor</t>
  </si>
  <si>
    <t>VECS_R</t>
  </si>
  <si>
    <t>Crawl space vent, based on floor area</t>
  </si>
  <si>
    <t>WLIN_R</t>
  </si>
  <si>
    <t>Wall, interior</t>
  </si>
  <si>
    <t>CEIN_R</t>
  </si>
  <si>
    <t>Ceiling, interior</t>
  </si>
  <si>
    <t>DRINCL_R</t>
  </si>
  <si>
    <t>WLEX_RM</t>
  </si>
  <si>
    <t>JTFLWL_RM</t>
  </si>
  <si>
    <t>JTCEWL_RM</t>
  </si>
  <si>
    <t>JTCR_RM</t>
  </si>
  <si>
    <t>WN1_RM</t>
  </si>
  <si>
    <t>WN2_RM</t>
  </si>
  <si>
    <t>WN3_RM</t>
  </si>
  <si>
    <t>WN4_RM</t>
  </si>
  <si>
    <t>DREX_RM</t>
  </si>
  <si>
    <t>CECS_RM</t>
  </si>
  <si>
    <t>FLAT_RM</t>
  </si>
  <si>
    <t>WLIN_RM</t>
  </si>
  <si>
    <t>DRBACL_RM</t>
  </si>
  <si>
    <t>DRINCL_RM</t>
  </si>
  <si>
    <t>DRBAOP_RM</t>
  </si>
  <si>
    <t>DRINOP_RM</t>
  </si>
  <si>
    <t>WLEXMA_CAV</t>
  </si>
  <si>
    <t>WLEXMA_C+S</t>
  </si>
  <si>
    <t>WLEXMA_C-S</t>
  </si>
  <si>
    <t>WLEXMA_CMN</t>
  </si>
  <si>
    <t>WLEXMA_CMX</t>
  </si>
  <si>
    <t>WLEXCP_CAV</t>
  </si>
  <si>
    <t>WLEXCP_C+S</t>
  </si>
  <si>
    <t>WLEXCP_C-S</t>
  </si>
  <si>
    <t>WLEXCP_CMN</t>
  </si>
  <si>
    <t>WLEXCP_CMX</t>
  </si>
  <si>
    <t>WLEXFRMA_CAV</t>
  </si>
  <si>
    <t>WLEXFRMA_C+S</t>
  </si>
  <si>
    <t>WLEXFRMA_C-S</t>
  </si>
  <si>
    <t>WLEXFRMA_CMN</t>
  </si>
  <si>
    <t>WLEXFRMA_CMX</t>
  </si>
  <si>
    <t>WLEXFR_CAV</t>
  </si>
  <si>
    <t>WLEXFR_C+S</t>
  </si>
  <si>
    <t>WLEXFR_C-S</t>
  </si>
  <si>
    <t>WLEXFR_CMN</t>
  </si>
  <si>
    <t>WLEXFR_CMX</t>
  </si>
  <si>
    <t>WLEXMN_CAV</t>
  </si>
  <si>
    <t>WLEXMN_C+S</t>
  </si>
  <si>
    <t>WLEXMN_C-S</t>
  </si>
  <si>
    <t>WLEXMN_CMN</t>
  </si>
  <si>
    <t>WLEXMN_CMX</t>
  </si>
  <si>
    <t>WLEXME_CAV</t>
  </si>
  <si>
    <t>WLEXME_C+S</t>
  </si>
  <si>
    <t>WLEXME_C-S</t>
  </si>
  <si>
    <t>WLEXME_CMN</t>
  </si>
  <si>
    <t>WLEXME_CMX</t>
  </si>
  <si>
    <t>WLEXCW_CAV</t>
  </si>
  <si>
    <t>WLEXCW_C+S</t>
  </si>
  <si>
    <t>WLEXCW_CMN</t>
  </si>
  <si>
    <t>WLEXCW_CMX</t>
  </si>
  <si>
    <t>WLEXOF_CAV</t>
  </si>
  <si>
    <t>WLEXOF_C+S</t>
  </si>
  <si>
    <t>WLEXOF_C-S</t>
  </si>
  <si>
    <t>WLEXOF_CMN</t>
  </si>
  <si>
    <t>WLEXOF_CMX</t>
  </si>
  <si>
    <t>WLEXSC_IAV</t>
  </si>
  <si>
    <t>WLEXSC_I+S</t>
  </si>
  <si>
    <t>WLEXSC_I-S</t>
  </si>
  <si>
    <t>WLEXSC_IMN</t>
  </si>
  <si>
    <t>WLEXSC_IMX</t>
  </si>
  <si>
    <t>WLEXID_NAV</t>
  </si>
  <si>
    <t>WLEXID_N+S</t>
  </si>
  <si>
    <t>WLEXID_NMN</t>
  </si>
  <si>
    <t>WLEXID_NMX</t>
  </si>
  <si>
    <t>WLEXRE_CAV</t>
  </si>
  <si>
    <t>WLEXRE_C+S</t>
  </si>
  <si>
    <t>WLEXRE_C-S</t>
  </si>
  <si>
    <t>WLEXRE_CMN</t>
  </si>
  <si>
    <t>WLEXRE_CMX</t>
  </si>
  <si>
    <t>WLEXRS_CAV</t>
  </si>
  <si>
    <t>WLEXRS_C+S</t>
  </si>
  <si>
    <t>WLEXRS_C-S</t>
  </si>
  <si>
    <t>WLEXRS_CMN</t>
  </si>
  <si>
    <t>WLEXRS_CMX</t>
  </si>
  <si>
    <t>WLEXAS_NAV</t>
  </si>
  <si>
    <t>WLEXAS_N+S</t>
  </si>
  <si>
    <t>WLEXAS_N-S</t>
  </si>
  <si>
    <t>WLEXAS_NMN</t>
  </si>
  <si>
    <t>WLEXAS_NMX</t>
  </si>
  <si>
    <t>WLEXHC_IAV</t>
  </si>
  <si>
    <t>WLEXHC_I+S</t>
  </si>
  <si>
    <t>WLEXHC_I-S</t>
  </si>
  <si>
    <t>WLEXHC_IMN</t>
  </si>
  <si>
    <t>WLEXHC_IMX</t>
  </si>
  <si>
    <t>WLEXSP_CAV</t>
  </si>
  <si>
    <t>WLEXSP_C+S</t>
  </si>
  <si>
    <t>WLEXSP_C-S</t>
  </si>
  <si>
    <t>WLEXSP_CMN</t>
  </si>
  <si>
    <t>WLEXSP_CMX</t>
  </si>
  <si>
    <t xml:space="preserve">WLEXPC6A_C </t>
  </si>
  <si>
    <t xml:space="preserve">WNIO6A_CMN </t>
  </si>
  <si>
    <t xml:space="preserve">WNIO6A_CMX </t>
  </si>
  <si>
    <t xml:space="preserve">WLEXTV6AA_C </t>
  </si>
  <si>
    <t xml:space="preserve">WNIO6AA_CAV </t>
  </si>
  <si>
    <t xml:space="preserve">WLEXPC6C_C </t>
  </si>
  <si>
    <t xml:space="preserve">WNOO6C_CMN </t>
  </si>
  <si>
    <t xml:space="preserve">WNOO6C_CMX </t>
  </si>
  <si>
    <t xml:space="preserve">WLEXBR6H_C </t>
  </si>
  <si>
    <t xml:space="preserve">WLEXBR6N_C </t>
  </si>
  <si>
    <t xml:space="preserve">WNIO6N_CAV </t>
  </si>
  <si>
    <t xml:space="preserve">WLEXBR6P_C </t>
  </si>
  <si>
    <t xml:space="preserve">WLEXPC6S_C </t>
  </si>
  <si>
    <t xml:space="preserve">WLEXPC7O_C </t>
  </si>
  <si>
    <t xml:space="preserve">WLEXCW8A_C </t>
  </si>
  <si>
    <t xml:space="preserve">WLEXPC8B_C </t>
  </si>
  <si>
    <t xml:space="preserve">WLEXPC9A_C </t>
  </si>
  <si>
    <t xml:space="preserve">WLEXPC9B_C </t>
  </si>
  <si>
    <t xml:space="preserve">WLEXPC9C_C </t>
  </si>
  <si>
    <t xml:space="preserve">WLEXCW9D_C </t>
  </si>
  <si>
    <t xml:space="preserve">WLEXCW9E_C </t>
  </si>
  <si>
    <t xml:space="preserve">WLEXPC9F_C </t>
  </si>
  <si>
    <t xml:space="preserve">WLEXPC9G_C </t>
  </si>
  <si>
    <t xml:space="preserve">WLEXCW9H_C </t>
  </si>
  <si>
    <t xml:space="preserve">WLEX10_NAV </t>
  </si>
  <si>
    <t xml:space="preserve">WLEX10_NMN </t>
  </si>
  <si>
    <t xml:space="preserve">WLEX10_NMX </t>
  </si>
  <si>
    <t xml:space="preserve">WLEXSC11_NAV </t>
  </si>
  <si>
    <t xml:space="preserve">WLEXSC11_NMN </t>
  </si>
  <si>
    <t xml:space="preserve">WLEXSC11_NMX </t>
  </si>
  <si>
    <t xml:space="preserve">WLEXSC12_NAV </t>
  </si>
  <si>
    <t xml:space="preserve">WLEXSC12_NMN </t>
  </si>
  <si>
    <t xml:space="preserve">WLEXSC12_NMX </t>
  </si>
  <si>
    <t xml:space="preserve">WLEXSC13_CAV </t>
  </si>
  <si>
    <t xml:space="preserve">WLEXSC13_CMN </t>
  </si>
  <si>
    <t xml:space="preserve">WLEXSC13_CMX </t>
  </si>
  <si>
    <t xml:space="preserve">WLELCC14A_C </t>
  </si>
  <si>
    <t xml:space="preserve">WLELCC14B_C </t>
  </si>
  <si>
    <t xml:space="preserve">WLELCC14C_C </t>
  </si>
  <si>
    <t xml:space="preserve">WLELCOBL14D_C </t>
  </si>
  <si>
    <t xml:space="preserve">WLELCC14E_C </t>
  </si>
  <si>
    <t xml:space="preserve">WLELTIBL14F_C </t>
  </si>
  <si>
    <t xml:space="preserve">WLELCC14G_C </t>
  </si>
  <si>
    <t xml:space="preserve">WLSRCC14A_C </t>
  </si>
  <si>
    <t xml:space="preserve">WLSRCC14B_C </t>
  </si>
  <si>
    <t xml:space="preserve">WLSRCC14C_C </t>
  </si>
  <si>
    <t xml:space="preserve">WLSRCC14D_C </t>
  </si>
  <si>
    <t xml:space="preserve">WLSRCC14E_C </t>
  </si>
  <si>
    <t xml:space="preserve">WLSRCC14F_C </t>
  </si>
  <si>
    <t xml:space="preserve">WLSRTIBL14G_C </t>
  </si>
  <si>
    <t xml:space="preserve">WLSRCC14H_C </t>
  </si>
  <si>
    <t xml:space="preserve">DREL14_CMN </t>
  </si>
  <si>
    <t xml:space="preserve">DREL14_CMX </t>
  </si>
  <si>
    <t xml:space="preserve">DRSR14_CMN </t>
  </si>
  <si>
    <t xml:space="preserve">DRSR14_CMX </t>
  </si>
  <si>
    <t xml:space="preserve">FLCO15_CMN </t>
  </si>
  <si>
    <t xml:space="preserve">FLCO15_CMX </t>
  </si>
  <si>
    <t xml:space="preserve">WLEX16A_R </t>
  </si>
  <si>
    <t xml:space="preserve">WLEX16B_R </t>
  </si>
  <si>
    <t xml:space="preserve">WLEX16C_R </t>
  </si>
  <si>
    <t xml:space="preserve">WLEX16D_R </t>
  </si>
  <si>
    <t xml:space="preserve">WLEXBRBL17_R </t>
  </si>
  <si>
    <t xml:space="preserve">FLCEAP17_RMN </t>
  </si>
  <si>
    <t xml:space="preserve">FLCEAP17_RMX </t>
  </si>
  <si>
    <t xml:space="preserve">FLCEAP17_RAV </t>
  </si>
  <si>
    <t xml:space="preserve">WLINAP17_RMN </t>
  </si>
  <si>
    <t xml:space="preserve">WLINAP17_RMX </t>
  </si>
  <si>
    <t xml:space="preserve">WLINAP17_RAV </t>
  </si>
  <si>
    <t xml:space="preserve">WLEXAP18_R </t>
  </si>
  <si>
    <t xml:space="preserve">WLEXAP19D_R </t>
  </si>
  <si>
    <t xml:space="preserve">WLEXAP19V_R </t>
  </si>
  <si>
    <t>cm2/m2</t>
  </si>
  <si>
    <t>Wall, exterior (MH)</t>
  </si>
  <si>
    <t>Floor-wall joint (MH)</t>
  </si>
  <si>
    <t>Ceiling-wall joint (MH)</t>
  </si>
  <si>
    <t>Wall-wall corner joint (MH)</t>
  </si>
  <si>
    <t>Window (MH)</t>
  </si>
  <si>
    <t>Door, exterior (MH)</t>
  </si>
  <si>
    <t>Crawl space ceiling (MH) (MH)</t>
  </si>
  <si>
    <t>Attic floor (MH)</t>
  </si>
  <si>
    <t>Wall, interior (MH)</t>
  </si>
  <si>
    <t>Wall-floor &amp; wall-ceiling interface, exterior garage wall</t>
  </si>
  <si>
    <t>Door, interior, closed, including frame &amp; undercut</t>
  </si>
  <si>
    <t>Bathroom door, closed, including frame &amp; undercut (MH)</t>
  </si>
  <si>
    <t>Bathroom door, open, including frame &amp; undercut (MH)</t>
  </si>
  <si>
    <t>cm2/item</t>
  </si>
  <si>
    <t>cm2/m</t>
  </si>
  <si>
    <t>cm2/150 cm2</t>
  </si>
  <si>
    <t>m2/item</t>
  </si>
  <si>
    <t>cm2/300 cm2</t>
  </si>
  <si>
    <t>Inter (bedroom) door, closed, including frame &amp; undercut (MH)</t>
  </si>
  <si>
    <t>Inter (bedroom) door, open, including frame &amp; undercut (MH)</t>
  </si>
  <si>
    <t>The table below contains information on the schedules contained in the file SCHEDULE.lb1.</t>
  </si>
  <si>
    <t xml:space="preserve">the user to meet the needs of a particular simulation. </t>
  </si>
  <si>
    <t>These generic schedules are based on schedules used previously and can be modified by</t>
  </si>
  <si>
    <t>Bath exhaust fan schedule based on showers; 30 min per day; time differences</t>
  </si>
  <si>
    <t xml:space="preserve"> for weekdays and weekends. </t>
  </si>
  <si>
    <t>Bedroom door schedule, open all day, closed all night; time differences for</t>
  </si>
  <si>
    <t xml:space="preserve"> weekdays and weekends. </t>
  </si>
  <si>
    <t xml:space="preserve">The table below contains information on the wind pressure profiles contained in the </t>
  </si>
  <si>
    <t xml:space="preserve">file WINDPRS.lb2. </t>
  </si>
  <si>
    <t xml:space="preserve">cm2/item </t>
  </si>
  <si>
    <t xml:space="preserve">cm2/m </t>
  </si>
  <si>
    <t>Element ID</t>
  </si>
  <si>
    <t xml:space="preserve">Ceiling, general - estimate </t>
  </si>
  <si>
    <t xml:space="preserve">Ceiling penetrations, recessed lights- estimate </t>
  </si>
  <si>
    <t xml:space="preserve">Ceiling penetrations, whole house fans - estimate </t>
  </si>
  <si>
    <t xml:space="preserve">Chimney- estimate </t>
  </si>
  <si>
    <t xml:space="preserve">Door, general, average- estimate </t>
  </si>
  <si>
    <t>Doors, elevator (passenger) - estimate</t>
  </si>
  <si>
    <t>Door, mail slot - estimate</t>
  </si>
  <si>
    <t>Door, sliding exterior glass patio - estimate</t>
  </si>
  <si>
    <t>Door, storm (difference between with and without) - estimate</t>
  </si>
  <si>
    <t>Floors over crawl spaces, general - estimate</t>
  </si>
  <si>
    <t>Floors over crawl spaces, without ductwork in crawl space - estimate</t>
  </si>
  <si>
    <t>Floors over crawl spaces, with ductwork in crawl space - estimate</t>
  </si>
  <si>
    <t>Fireplace, with damper closed - estimate</t>
  </si>
  <si>
    <t>Fireplace, with damper open - estimate</t>
  </si>
  <si>
    <t>Fireplace, with glass doors - estimate</t>
  </si>
  <si>
    <t>Door frame, general - estimate</t>
  </si>
  <si>
    <t>Door frame, masonry, caulked - estimate</t>
  </si>
  <si>
    <t>Door frame, masonry, uncaulked - estimate</t>
  </si>
  <si>
    <t>Door frame, wood, caulked - estimate</t>
  </si>
  <si>
    <t>Door frame, wood, uncaulked - estimate</t>
  </si>
  <si>
    <t>Window framing, masonry, caulked - estimate</t>
  </si>
  <si>
    <t>Window framing, masonry, uncaulked - estimate</t>
  </si>
  <si>
    <t>Window framing, wood, caulked - estimate</t>
  </si>
  <si>
    <t>Window framing, wood, uncaulked - estimate</t>
  </si>
  <si>
    <t>Joints, ceiling wall - estimate</t>
  </si>
  <si>
    <t>Joints, sole plate, floor/wall, caulked- estimate</t>
  </si>
  <si>
    <t>Joints, sole plate, floor/wall, uncaulked - estimate</t>
  </si>
  <si>
    <t>Piping/Plumbing/Wiring penetrations, caulked - estimate</t>
  </si>
  <si>
    <t>Electrical outlets/switches, gaskets - estimate</t>
  </si>
  <si>
    <t>Electrical outlets/switches, no gaskets - estimate</t>
  </si>
  <si>
    <t>Piping/Plumbing/Wiring penetrations, uncaulked - estimate</t>
  </si>
  <si>
    <t>Vents, bathroom with damper closed- estimate</t>
  </si>
  <si>
    <t>Vents, bathroom with damper open- estimate</t>
  </si>
  <si>
    <t>Crawl space, 200 mm by 400 mm vent - estimate</t>
  </si>
  <si>
    <t>Vents, dryer without damper- estimate</t>
  </si>
  <si>
    <t>Vents, dryer with damper- estimate</t>
  </si>
  <si>
    <t>Vents, kitchen tight gasket - estimate</t>
  </si>
  <si>
    <t>Vents, kitchen with damper open - estimate</t>
  </si>
  <si>
    <t>Windows, casement with weatherstripping - estimate</t>
  </si>
  <si>
    <t>Gas water heater - estimate</t>
  </si>
  <si>
    <t>Crawl space, general (area for exposed wall) - estimate</t>
  </si>
  <si>
    <t>Walls (exterior), cast-in-place concrete - estimate</t>
  </si>
  <si>
    <t>Walls (exterior), precast concrete panel - estimate</t>
  </si>
  <si>
    <t>Windows, jalousise - estimate</t>
  </si>
  <si>
    <t>Windows, single horizontal slider, aluminum - estimate</t>
  </si>
  <si>
    <t>Windows, single horizontal slider, wood - estimate</t>
  </si>
  <si>
    <t xml:space="preserve">Doors, attic/crawl space, not wthrstrppd - estimate </t>
  </si>
  <si>
    <t xml:space="preserve">Doors, attic/crawl space, wthrstrppd - estimate </t>
  </si>
  <si>
    <t xml:space="preserve">Doors, attic fold down, not wthrstrppd - estimate </t>
  </si>
  <si>
    <t xml:space="preserve">Doors, attic fold down, wthrstrppd - estimate </t>
  </si>
  <si>
    <t>Door, double, not wthrstrppd- estimate</t>
  </si>
  <si>
    <t>Door, double, wthrstrppd- estimate</t>
  </si>
  <si>
    <t>Door, single, not wthrstrppd - estimate</t>
  </si>
  <si>
    <t>Door, single, wthrstrppd - estimate</t>
  </si>
  <si>
    <t>Windows, casement, not wthrstrppd - estimate</t>
  </si>
  <si>
    <t>Windows, double hung, not wthrstrppd - estimate</t>
  </si>
  <si>
    <t>Windows, double hung with storm, not wthrstrppd - estimate</t>
  </si>
  <si>
    <t>Windows, double hung, wthrstrppd - estimate</t>
  </si>
  <si>
    <t>Windows, double hung with storm, wthrstrppd - estimate</t>
  </si>
  <si>
    <t>Windows, single hung, wthrstrppd - estimate</t>
  </si>
  <si>
    <t>Windows, single horizontal slider, wthrstrppd - estimate</t>
  </si>
  <si>
    <t>Windows, double horizontal slider, aluminum, wthrstrppd - estimate</t>
  </si>
  <si>
    <t>Windows, double horizontal slider, not wthrstrppd - estimate</t>
  </si>
  <si>
    <t>Windows, double horizontal slider, wood, wthrstrppd - estimate</t>
  </si>
  <si>
    <t>ft2/ft2</t>
  </si>
  <si>
    <t>ft2/ft</t>
  </si>
  <si>
    <t xml:space="preserve">Ceiling, general - max </t>
  </si>
  <si>
    <t xml:space="preserve">Ceiling penetrations, recessed lights - max </t>
  </si>
  <si>
    <t xml:space="preserve">Ceiling penetrations, whole house fans - max </t>
  </si>
  <si>
    <t xml:space="preserve">Chimney - max </t>
  </si>
  <si>
    <t xml:space="preserve">Door, general, average - max </t>
  </si>
  <si>
    <t xml:space="preserve">Doors, attic/crawl space, not wthrstrppd - max </t>
  </si>
  <si>
    <t xml:space="preserve">Doors, attic/crawl space, wthrstrppd - max </t>
  </si>
  <si>
    <t xml:space="preserve">Doors, attic fold down, not wthrstrppd - max </t>
  </si>
  <si>
    <t xml:space="preserve">Doors, attic fold down, wthrstrppd - max </t>
  </si>
  <si>
    <t>Door, double, not wthrstrppd - max</t>
  </si>
  <si>
    <t>Door, double, wthrstrppd - max</t>
  </si>
  <si>
    <t>Doors, elevator (passenger) - max</t>
  </si>
  <si>
    <t>Door, sliding exterior glass patio - max</t>
  </si>
  <si>
    <t>Door, single, not wthrstrppd - max</t>
  </si>
  <si>
    <t>Door, single, wthrstrppd - max</t>
  </si>
  <si>
    <t>Door, storm (difference between with and without) - max</t>
  </si>
  <si>
    <t>Floors over crawl spaces, general - max</t>
  </si>
  <si>
    <t>Fireplace, with damper closed - max</t>
  </si>
  <si>
    <t>Fireplace, with damper open - max</t>
  </si>
  <si>
    <t>Fireplace, with glass doors - max</t>
  </si>
  <si>
    <t>Door frame, general - max</t>
  </si>
  <si>
    <t>Door frame, masonry, caulked - max</t>
  </si>
  <si>
    <t>Door frame, masonry, uncaulked - max</t>
  </si>
  <si>
    <t>Door frame, wood, caulked - max</t>
  </si>
  <si>
    <t>Door frame, wood, uncaulked - max</t>
  </si>
  <si>
    <t>Window framing, masonry, caulked - max</t>
  </si>
  <si>
    <t>Window framing, masonry, uncaulked - max</t>
  </si>
  <si>
    <t>Window framing, wood, caulked - max</t>
  </si>
  <si>
    <t>Window framing, wood, uncaulked - max</t>
  </si>
  <si>
    <t>Joints, ceiling wall - max</t>
  </si>
  <si>
    <t>Joints, sole plate, floor/wall, caulked - max</t>
  </si>
  <si>
    <t>Joints, sole plate, floor/wall, uncaulked - max</t>
  </si>
  <si>
    <t>Piping/Plumbing/Wiring penetrations, caulked - max</t>
  </si>
  <si>
    <t>Electrical outlets/switches, gaskets - max</t>
  </si>
  <si>
    <t>Electrical outlets/switches, no gaskets - max</t>
  </si>
  <si>
    <t>Piping/Plumbing/Wiring penetrations, uncaulked - max</t>
  </si>
  <si>
    <t>Vents, bathroom with damper closed - max</t>
  </si>
  <si>
    <t>Vents, bathroom with damper open - max</t>
  </si>
  <si>
    <t>Vents, dryer without damper - max</t>
  </si>
  <si>
    <t>Vents, dryer with damper - max</t>
  </si>
  <si>
    <t>Vents, kitchen with damper open - max</t>
  </si>
  <si>
    <t>Windows, casement with weatherstripping -max</t>
  </si>
  <si>
    <t>Gas water heater - max</t>
  </si>
  <si>
    <t>Crawl space, general (area for exposed wall) - max</t>
  </si>
  <si>
    <t>Walls (exterior), cast-in-place concrete - max</t>
  </si>
  <si>
    <t>Walls (exterior), precast concrete panel - max</t>
  </si>
  <si>
    <t>Windows, double hung, not wthrstrppd -max</t>
  </si>
  <si>
    <t>Windows, double hung with storm, not wthrstrppd -max</t>
  </si>
  <si>
    <t>Windows, double hung, wthrstrppd - max</t>
  </si>
  <si>
    <t>ndows, double hung with storm, wthrstrppd - max</t>
  </si>
  <si>
    <t>Windows, single hung, wthrstrppd - max</t>
  </si>
  <si>
    <t>Windows, single horizontal slider, aluminum - max</t>
  </si>
  <si>
    <t>Windows, single horizontal slider, wood - max</t>
  </si>
  <si>
    <t>Windows, single horizontal slider, wthrstrppd - max</t>
  </si>
  <si>
    <t>Windows, double horizontal slider, aluminum, wthrstrppd -max</t>
  </si>
  <si>
    <t>Windows, double horizontal slider, not wthrstrppd - max</t>
  </si>
  <si>
    <t>Windows, double horizontal slider, wood, wthrstrppd - max</t>
  </si>
  <si>
    <t xml:space="preserve">Ceiling, general - min </t>
  </si>
  <si>
    <t xml:space="preserve">Ceiling penetrations, recessed lights - min </t>
  </si>
  <si>
    <t xml:space="preserve">Ceiling penetrations, whole house fans - min </t>
  </si>
  <si>
    <t xml:space="preserve">Chimney - min </t>
  </si>
  <si>
    <t xml:space="preserve">Door, general, average - min </t>
  </si>
  <si>
    <t xml:space="preserve">Doors, attic/crawl space, not wthrstrppd - min </t>
  </si>
  <si>
    <t xml:space="preserve">Doors, attic/crawl space, wthrstrppd - min </t>
  </si>
  <si>
    <t xml:space="preserve">Doors, attic fold down, not wthrstrppd - min </t>
  </si>
  <si>
    <t xml:space="preserve">Doors, attic fold down, wthrstrppd - min </t>
  </si>
  <si>
    <t>Door, double, not wthrstrppd - min</t>
  </si>
  <si>
    <t>Door, double, wthrstrppd - min</t>
  </si>
  <si>
    <t>Doors, elevator (passenger) - min</t>
  </si>
  <si>
    <t>Door, sliding exterior glass patio - min</t>
  </si>
  <si>
    <t>Door, single, not wthrstrppd - min</t>
  </si>
  <si>
    <t>Door, single, wthrstrppd - min</t>
  </si>
  <si>
    <t>Door, storm (difference between with and without) - min</t>
  </si>
  <si>
    <t>Floors over crawl spaces, general - min</t>
  </si>
  <si>
    <t>Fireplace, with damper closed - min</t>
  </si>
  <si>
    <t>Fireplace, with damper open - min</t>
  </si>
  <si>
    <t>Fireplace, with glass doors - min</t>
  </si>
  <si>
    <t>Door frame, general - min</t>
  </si>
  <si>
    <t>Door frame, masonry, caulked - min</t>
  </si>
  <si>
    <t>Door frame, masonry, uncaulked - min</t>
  </si>
  <si>
    <t>Door frame, wood, caulked - min</t>
  </si>
  <si>
    <t>Door frame, wood, uncaulked - min</t>
  </si>
  <si>
    <t>Window framing, masonry, caulked - min</t>
  </si>
  <si>
    <t>Window framing, masonry, uncaulked - min</t>
  </si>
  <si>
    <t>Window framing, wood, caulked - min</t>
  </si>
  <si>
    <t>Window framing, wood, uncaulked - min</t>
  </si>
  <si>
    <t>Joints, ceiling wall - min</t>
  </si>
  <si>
    <t>Joints, sole plate, floor/wall, caulked - min</t>
  </si>
  <si>
    <t>Joints, sole plate, floor/wall, uncaulked - min</t>
  </si>
  <si>
    <t>Piping/Plumbing/Wiring penetrations, caulked - min</t>
  </si>
  <si>
    <t>Electrical outlets/switches, gaskets - min</t>
  </si>
  <si>
    <t>Electrical outlets/switches, no gaskets - min</t>
  </si>
  <si>
    <t>Piping/Plumbing/Wiring penetrations, uncaulked - min</t>
  </si>
  <si>
    <t>Vents, bathroom with damper closed - min</t>
  </si>
  <si>
    <t>Vents, bathroom with damper open - min</t>
  </si>
  <si>
    <t>Vents, dryer without damper - min</t>
  </si>
  <si>
    <t>Vents, dryer with damper - min</t>
  </si>
  <si>
    <t>Vents, kitchen with damper open - min</t>
  </si>
  <si>
    <t>Windows, casement with weatherstripping -min</t>
  </si>
  <si>
    <t>Gas water heater - min</t>
  </si>
  <si>
    <t>Crawl space, general (area for exposed wall) - min</t>
  </si>
  <si>
    <t>Walls (exterior), cast-in-place concrete - min</t>
  </si>
  <si>
    <t>Walls (exterior), precast concrete panel - min</t>
  </si>
  <si>
    <t>Windows, double hung, not wthrstrppd -min</t>
  </si>
  <si>
    <t>Windows, double hung with storm, not wthrstrppd -min</t>
  </si>
  <si>
    <t>Windows, double hung, wthrstrppd -min</t>
  </si>
  <si>
    <t>ndows, double hung with storm, wthrstrppd - min</t>
  </si>
  <si>
    <t>Windows, single hung, wthrstrppd - min</t>
  </si>
  <si>
    <t>Windows, single horizontal slider, aluminum - min</t>
  </si>
  <si>
    <t>Windows, single horizontal slider, wood - min</t>
  </si>
  <si>
    <t>Windows, single horizontal slider, wthrstrppd - min</t>
  </si>
  <si>
    <t>Windows, double horizontal slider, aluminum, wthrstrppd - min</t>
  </si>
  <si>
    <t>Windows, double horizontal slider, not wthrstrppd - min</t>
  </si>
  <si>
    <t>Windows, double horizontal slider, wood, wthrstrppd - min</t>
  </si>
  <si>
    <t xml:space="preserve">ft2/ft </t>
  </si>
  <si>
    <t xml:space="preserve">ft2/item </t>
  </si>
  <si>
    <t>ft2/item</t>
  </si>
  <si>
    <r>
      <t>cm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>/m</t>
    </r>
    <r>
      <rPr>
        <vertAlign val="superscript"/>
        <sz val="12"/>
        <color theme="1"/>
        <rFont val="Calibri"/>
        <family val="2"/>
      </rPr>
      <t>2</t>
    </r>
  </si>
  <si>
    <t>Exter wall, masonry, mean</t>
  </si>
  <si>
    <t>Exter wall, masonry, mean plus one std-deviation</t>
  </si>
  <si>
    <t>Exter wall, masonry, mean minus one std-deviation</t>
  </si>
  <si>
    <t>Exter wall, masonry, minim</t>
  </si>
  <si>
    <t>Exter wall, masonry, maxim</t>
  </si>
  <si>
    <t>Exter wall, concrete panel, mean</t>
  </si>
  <si>
    <t>Exter wall, concrete panel, mean plus one std-deviation</t>
  </si>
  <si>
    <t>Exter wall, concrete panel, mean minus one std-deviation</t>
  </si>
  <si>
    <t>Exter wall, concrete panel, minim</t>
  </si>
  <si>
    <t>Exter wall, concrete panel, maxim</t>
  </si>
  <si>
    <t>Exter wall, frame/masonry, mean</t>
  </si>
  <si>
    <t>Exter wall, frame/masonry, mean plus one std-deviation</t>
  </si>
  <si>
    <t>Exter wall, frame/masonry, mean minus one std-deviation</t>
  </si>
  <si>
    <t>Exter wall, frame/masonry, minim</t>
  </si>
  <si>
    <t>Exter wall, frame, maxim</t>
  </si>
  <si>
    <t>Exter wall, frame, mean</t>
  </si>
  <si>
    <t>Exter wall, frame, mean plus one std-deviation</t>
  </si>
  <si>
    <t>Exter wall, frame, mean minus one std-deviation</t>
  </si>
  <si>
    <t>Exter wall, frame, minim</t>
  </si>
  <si>
    <t>Exter wall, manufactured, mean</t>
  </si>
  <si>
    <t>Exter wall, manufactured, mean plus one std-deviation</t>
  </si>
  <si>
    <t>Exter wall, manufactured, mean minus one std-deviation</t>
  </si>
  <si>
    <t>Exter wall, manufactured, minim</t>
  </si>
  <si>
    <t>Exter wall, manufactured, maxim</t>
  </si>
  <si>
    <t>Exter wall, metal, mean</t>
  </si>
  <si>
    <t>Exter wall, metal, mean plus one std-deviation</t>
  </si>
  <si>
    <t>Exter wall, metal, mean minus one std-deviation</t>
  </si>
  <si>
    <t>Exter wall, metal, minim</t>
  </si>
  <si>
    <t>Exter wall, metal, maxim</t>
  </si>
  <si>
    <t>Exter wall, curtain wall, mean</t>
  </si>
  <si>
    <t>Exter wall, curtain wall, mean plus one std-deviation</t>
  </si>
  <si>
    <t>Exter wall, curtain wall, minim</t>
  </si>
  <si>
    <t>Exter wall, curtain wall, maxim</t>
  </si>
  <si>
    <t>Exter wall, office bldg, mean</t>
  </si>
  <si>
    <t>Exter wall, office bldg, mean plus one std-deviation</t>
  </si>
  <si>
    <t>Exter wall, office bldg, mean minus one std-deviation</t>
  </si>
  <si>
    <t>Exter wall, office bldg, minim</t>
  </si>
  <si>
    <t>Exter wall, office bldg, maxim</t>
  </si>
  <si>
    <t>Exter wall, school, mean</t>
  </si>
  <si>
    <t>Exter wall, school, mean plus one std-deviation</t>
  </si>
  <si>
    <t>Exter wall, school, mean minus one std-deviation</t>
  </si>
  <si>
    <t>Exter wall, school, minim</t>
  </si>
  <si>
    <t>Exter wall, school, maxim</t>
  </si>
  <si>
    <t>Exter wall, industrial bldg, mean</t>
  </si>
  <si>
    <t>Exter wall, industrial bldg, mean plus one std-deviation</t>
  </si>
  <si>
    <t>Exter wall, industrial bldg, minim</t>
  </si>
  <si>
    <t>Exter wall, industrial bldg, maxim</t>
  </si>
  <si>
    <t>Exter wall, retail, mean</t>
  </si>
  <si>
    <t>Exter wall, retail, mean plus one std-deviation</t>
  </si>
  <si>
    <t>Exter wall, retail, mean minus one std-deviation</t>
  </si>
  <si>
    <t>Exter wall, retail, minim</t>
  </si>
  <si>
    <t>Exter wall, retail, maxim</t>
  </si>
  <si>
    <t>Exter wall, restaurant, mean</t>
  </si>
  <si>
    <t>Exter wall, restaurant, mean plus one std-deviation</t>
  </si>
  <si>
    <t>Exter wall, restaurant, mean minus one std-deviation</t>
  </si>
  <si>
    <t>Exter wall, restaurant, minim</t>
  </si>
  <si>
    <t>Exter wall, restaurant, maxim</t>
  </si>
  <si>
    <t>Exter wall, assembly, mean</t>
  </si>
  <si>
    <t>Exter wall, assembly, mean plus one std-deviation</t>
  </si>
  <si>
    <t>Exter wall, assembly, mean minus one std-deviation</t>
  </si>
  <si>
    <t>Exter wall, assembly, minim</t>
  </si>
  <si>
    <t>Exter wall, assembly, maxim</t>
  </si>
  <si>
    <t>Exter wall, healthcare, mean</t>
  </si>
  <si>
    <t>Exter wall, healthcare, mean plus one std-deviation</t>
  </si>
  <si>
    <t>Exter wall, healthcare, mean minus one std-deviation</t>
  </si>
  <si>
    <t>Exter wall, healthcare, minim</t>
  </si>
  <si>
    <t>Exter wall, healthcare, maxim</t>
  </si>
  <si>
    <t>Exter wall, sports facility, mean</t>
  </si>
  <si>
    <t>Exter wall, sports facility, mean plus one std-deviation</t>
  </si>
  <si>
    <t>Exter wall, sports facility, mean minus one std-deviation</t>
  </si>
  <si>
    <t>Exter wall, sports facility, minim</t>
  </si>
  <si>
    <t>Exter wall, sports facility, maxim</t>
  </si>
  <si>
    <t>A = Q / ( Cd * ( 2 * ∆P/d ) ^ 0.5 )</t>
  </si>
  <si>
    <t>Q = Cd * A * ( 2 * ∆P/d ) ^ 0.5</t>
  </si>
  <si>
    <t>cfm/ft2</t>
  </si>
  <si>
    <t xml:space="preserve">cfm/item </t>
  </si>
  <si>
    <t xml:space="preserve">cfm/ft </t>
  </si>
  <si>
    <t>Ref = C1</t>
  </si>
  <si>
    <t xml:space="preserve">Cd = </t>
  </si>
  <si>
    <t>cfm/item</t>
  </si>
  <si>
    <t>cfm/ft</t>
  </si>
  <si>
    <t xml:space="preserve">Exterior Wall: Precast concrete panel, Building A </t>
  </si>
  <si>
    <t xml:space="preserve">Inoperable window, Building A, minim </t>
  </si>
  <si>
    <t xml:space="preserve">Inoperable window, Building A, maxim </t>
  </si>
  <si>
    <t xml:space="preserve">Exterior Wall: Tile veneer, Building AA </t>
  </si>
  <si>
    <t xml:space="preserve">Inoperable window, Building AA, typical </t>
  </si>
  <si>
    <t xml:space="preserve">Exterior Wall: Precast concrete panel, Building C </t>
  </si>
  <si>
    <t xml:space="preserve">Operable window, Building C, minim </t>
  </si>
  <si>
    <t xml:space="preserve">Operable window, Building C, maxim </t>
  </si>
  <si>
    <t xml:space="preserve">Exterior Wall: Brick veneer, Building H </t>
  </si>
  <si>
    <t xml:space="preserve">Exterior Wall: Brick veneer, Building N </t>
  </si>
  <si>
    <t xml:space="preserve">Inoperable window, Building N, typical </t>
  </si>
  <si>
    <t xml:space="preserve">Exterior Wall: Brick veneer, Building P </t>
  </si>
  <si>
    <t xml:space="preserve">Exterior Wall: Precast concrete panel, Building S </t>
  </si>
  <si>
    <t xml:space="preserve">Exterior Wall: Precast concrete panel, Building O </t>
  </si>
  <si>
    <t xml:space="preserve">Exterior Wall: Glass and metal curtain wall, Building A </t>
  </si>
  <si>
    <t xml:space="preserve">Exterior Wall: Precast concrete panel, Building B </t>
  </si>
  <si>
    <t xml:space="preserve">Exterior Wall: Curtain wall, Building D </t>
  </si>
  <si>
    <t xml:space="preserve">Exterior Wall: Curtain wall, Building E </t>
  </si>
  <si>
    <t xml:space="preserve">Exterior Wall: Precast concrete panel, Building F </t>
  </si>
  <si>
    <t xml:space="preserve">Exterior Wall: Precast concrete panel, Building G </t>
  </si>
  <si>
    <t xml:space="preserve">Exterior Wall: Curtain wall, Building H </t>
  </si>
  <si>
    <t xml:space="preserve">Exterior Wall: Average </t>
  </si>
  <si>
    <t xml:space="preserve">Exterior Wall: Minim </t>
  </si>
  <si>
    <t xml:space="preserve">Exterior Wall: Maxim </t>
  </si>
  <si>
    <t xml:space="preserve">Exterior Wall: School, average </t>
  </si>
  <si>
    <t xml:space="preserve">Exterior Wall: School, minim </t>
  </si>
  <si>
    <t xml:space="preserve">Exterior Wall: School, maxim </t>
  </si>
  <si>
    <t xml:space="preserve">Exterior Wall: Retail stores/shopping malls, average </t>
  </si>
  <si>
    <t xml:space="preserve">Exterior Wall: Retail stores/shopping malls, minim </t>
  </si>
  <si>
    <t xml:space="preserve">Exterior Wall: Retail stores/shopping malls, maxim </t>
  </si>
  <si>
    <t xml:space="preserve">Elevator shaft wall, cast-in-place concrete, 17 story office building </t>
  </si>
  <si>
    <t xml:space="preserve">Elevator shaft wall, cast-in-place concrete, 14 story office building </t>
  </si>
  <si>
    <t xml:space="preserve">Elevator shaft wall, cast-in-place concrete, 12 story office building </t>
  </si>
  <si>
    <t xml:space="preserve">Elevator shaft wall, concrete block, 6 story office building </t>
  </si>
  <si>
    <t xml:space="preserve">Elevator shaft wall, cast-in-place concrete, 16 story office building </t>
  </si>
  <si>
    <t xml:space="preserve">Elevator shaft wall, clay tile block, 10 story office building </t>
  </si>
  <si>
    <t xml:space="preserve">Stair shaft wall, cast-in-place concrete, 19 story office building </t>
  </si>
  <si>
    <t xml:space="preserve">Stair shaft wall, cast-in-place concrete, 23 story office building </t>
  </si>
  <si>
    <t xml:space="preserve">Stair shaft wall, cast-in-place concrete, 28 story office building </t>
  </si>
  <si>
    <t xml:space="preserve">Stair shaft wall, cast-in-place concrete, 15 story office building </t>
  </si>
  <si>
    <t xml:space="preserve">Stair shaft wall, cast-in-place concrete, 17 story office building </t>
  </si>
  <si>
    <t xml:space="preserve">Stair shaft wall, clay tile block, 11 story office building </t>
  </si>
  <si>
    <t xml:space="preserve">Stair shaft wall, cast-in-place concrete, 12 story office building </t>
  </si>
  <si>
    <t xml:space="preserve">Elevator doors, 7 office buildings, minim </t>
  </si>
  <si>
    <t xml:space="preserve">Elevator doors, 7 office buildings, maxim </t>
  </si>
  <si>
    <t xml:space="preserve">Stair shaft doors, 8 office buildings, minim </t>
  </si>
  <si>
    <t xml:space="preserve">Stair shaft doors, 8 office buildings, maxim </t>
  </si>
  <si>
    <t xml:space="preserve">Floor: Office building, reinforced concrete, minim </t>
  </si>
  <si>
    <t xml:space="preserve">Floor: Office building, reinforced concrete, maxim </t>
  </si>
  <si>
    <t xml:space="preserve">Exterior Wall: Individual apartment (#405) in high-rise building </t>
  </si>
  <si>
    <t xml:space="preserve">Exterior Wall: Individual apartment (#509) in high-rise building </t>
  </si>
  <si>
    <t xml:space="preserve">Exterior Wall: Individual apartment (#609) in high-rise building </t>
  </si>
  <si>
    <t xml:space="preserve">Exterior Wall: Individual apartment (#1009) in high-rise building </t>
  </si>
  <si>
    <t xml:space="preserve">Exterior Wall: 5-story apartment building, brick and block backup </t>
  </si>
  <si>
    <t xml:space="preserve">Floor/ceiling interface: 5-story apartment building, minim </t>
  </si>
  <si>
    <t xml:space="preserve">Floor/ceiling interface: 5-story apartment building, maxim </t>
  </si>
  <si>
    <t xml:space="preserve">Floor/ceiling interface: 5-story apartment building, average </t>
  </si>
  <si>
    <t xml:space="preserve">Interior partition: 5-story apartment building, minim </t>
  </si>
  <si>
    <t xml:space="preserve">Interior partition: 5-story apartment building, maxim </t>
  </si>
  <si>
    <t xml:space="preserve">Interior partition: 5-story apartment building, average </t>
  </si>
  <si>
    <t xml:space="preserve">Exterior Wall: Multi-story apartment building </t>
  </si>
  <si>
    <t xml:space="preserve">Exterior Wall: High-story apartment building D </t>
  </si>
  <si>
    <t xml:space="preserve">Exterior Wall: High-story apartment building V </t>
  </si>
  <si>
    <t>cm2/door</t>
  </si>
  <si>
    <t>cmh/m2</t>
  </si>
  <si>
    <t xml:space="preserve">cmh/item </t>
  </si>
  <si>
    <t xml:space="preserve">cmh/m </t>
  </si>
  <si>
    <t>cmh/item</t>
  </si>
  <si>
    <t>cmh/m</t>
  </si>
  <si>
    <t>feet</t>
  </si>
  <si>
    <t>F</t>
  </si>
  <si>
    <t>meters</t>
  </si>
  <si>
    <t>H</t>
  </si>
  <si>
    <t>National Institute of Standards &amp; Technology - CONTAM Library</t>
  </si>
  <si>
    <t>Atm.Pr</t>
  </si>
  <si>
    <t>Atm.Pr.</t>
  </si>
  <si>
    <t>(Pa)</t>
  </si>
  <si>
    <t>(in.Hg)</t>
  </si>
  <si>
    <t>(psi)</t>
  </si>
  <si>
    <t>DB</t>
  </si>
  <si>
    <t>WB</t>
  </si>
  <si>
    <t>DP</t>
  </si>
  <si>
    <t>RH</t>
  </si>
  <si>
    <t>%</t>
  </si>
  <si>
    <t>V</t>
  </si>
  <si>
    <t>ft3/lb</t>
  </si>
  <si>
    <t>d</t>
  </si>
  <si>
    <t>lb/ft3</t>
  </si>
  <si>
    <t>W</t>
  </si>
  <si>
    <t>lbs/lb</t>
  </si>
  <si>
    <t>btu/lb</t>
  </si>
  <si>
    <t>Tdb</t>
  </si>
  <si>
    <t>R</t>
  </si>
  <si>
    <t>Twb</t>
  </si>
  <si>
    <t>PWSwb</t>
  </si>
  <si>
    <t>WSwb</t>
  </si>
  <si>
    <t>PWSdb</t>
  </si>
  <si>
    <t>VPs</t>
  </si>
  <si>
    <t>VPa</t>
  </si>
  <si>
    <t>a</t>
  </si>
  <si>
    <t>WSdb</t>
  </si>
  <si>
    <t>Appendix C1: Residential Leakage Data Library</t>
  </si>
  <si>
    <t>Leakg-A</t>
  </si>
  <si>
    <t>SI units</t>
  </si>
  <si>
    <t>IP units</t>
  </si>
  <si>
    <t>Altit</t>
  </si>
  <si>
    <t>* cm2/m2 = ft2/ft2</t>
  </si>
  <si>
    <t>* cm2/m = ft2/ft</t>
  </si>
  <si>
    <t>* cfm/ft2 = m3/m2</t>
  </si>
  <si>
    <t>* ft3/min = m3/hr</t>
  </si>
  <si>
    <t>Base Altitude - Intermediate Calcs for DP, RH, V, W, H, T-rankine</t>
  </si>
  <si>
    <t>* cm2 = ft2</t>
  </si>
  <si>
    <t>Input</t>
  </si>
  <si>
    <t>???</t>
  </si>
  <si>
    <t xml:space="preserve"> Converted from NIST CONTAM Library - Leakg-A + Infltr @ Alt-1 &amp; Alt-2 in IP &amp; SI units</t>
  </si>
  <si>
    <t>Tdb (F)</t>
  </si>
  <si>
    <t>Twb (F)</t>
  </si>
  <si>
    <r>
      <t>Twb</t>
    </r>
    <r>
      <rPr>
        <sz val="14"/>
        <rFont val="Calibri"/>
        <family val="2"/>
      </rPr>
      <t>=T-(H2-H1)*</t>
    </r>
  </si>
  <si>
    <r>
      <t>Tdb</t>
    </r>
    <r>
      <rPr>
        <sz val="14"/>
        <rFont val="Calibri"/>
        <family val="2"/>
      </rPr>
      <t>=T-(H2-H1)*</t>
    </r>
  </si>
  <si>
    <t xml:space="preserve"> T = 59 - 0.00356*H</t>
  </si>
  <si>
    <t>CALCULATIONS</t>
  </si>
  <si>
    <t>Appendix C3: Commercial &amp; Institutional  Building Airtightness Data (C&amp;ISUM.lb3)</t>
  </si>
  <si>
    <t>Appendix C4 Miscell Commerc'l &amp; Institut'l  Bldg Airtightness Data (C&amp;IMISC4.lb3)</t>
  </si>
  <si>
    <r>
      <t>∆P = Press Diff (in.wg) across Surface (P</t>
    </r>
    <r>
      <rPr>
        <b/>
        <vertAlign val="subscript"/>
        <sz val="16"/>
        <color theme="1"/>
        <rFont val="Calibri"/>
        <family val="2"/>
      </rPr>
      <t>I</t>
    </r>
    <r>
      <rPr>
        <b/>
        <sz val="16"/>
        <color theme="1"/>
        <rFont val="Calibri"/>
        <family val="2"/>
      </rPr>
      <t xml:space="preserve"> - P</t>
    </r>
    <r>
      <rPr>
        <b/>
        <vertAlign val="subscript"/>
        <sz val="16"/>
        <color theme="1"/>
        <rFont val="Calibri"/>
        <family val="2"/>
      </rPr>
      <t>O</t>
    </r>
    <r>
      <rPr>
        <b/>
        <sz val="16"/>
        <color theme="1"/>
        <rFont val="Calibri"/>
        <family val="2"/>
      </rPr>
      <t xml:space="preserve">) = </t>
    </r>
  </si>
  <si>
    <t>H1  cfm</t>
  </si>
  <si>
    <t>H1  cmh</t>
  </si>
  <si>
    <t xml:space="preserve"> Altit-H1, DB, WB</t>
  </si>
  <si>
    <t>Altit-H2</t>
  </si>
  <si>
    <t>H2  cfm</t>
  </si>
  <si>
    <t>H2  cmh</t>
  </si>
</sst>
</file>

<file path=xl/styles.xml><?xml version="1.0" encoding="utf-8"?>
<styleSheet xmlns="http://schemas.openxmlformats.org/spreadsheetml/2006/main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"/>
    <numFmt numFmtId="165" formatCode="0.00000000"/>
    <numFmt numFmtId="166" formatCode="0.000000"/>
    <numFmt numFmtId="167" formatCode="0.000000000"/>
    <numFmt numFmtId="168" formatCode="0.0000"/>
    <numFmt numFmtId="169" formatCode="0.0"/>
    <numFmt numFmtId="170" formatCode="00000"/>
    <numFmt numFmtId="171" formatCode="0.00000"/>
  </numFmts>
  <fonts count="5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2"/>
      <color rgb="FF006100"/>
      <name val="Calibri"/>
      <family val="2"/>
    </font>
    <font>
      <sz val="12"/>
      <color rgb="FF9C0006"/>
      <name val="Calibri"/>
      <family val="2"/>
    </font>
    <font>
      <sz val="12"/>
      <color rgb="FF9C6500"/>
      <name val="Calibri"/>
      <family val="2"/>
    </font>
    <font>
      <sz val="12"/>
      <color rgb="FF3F3F76"/>
      <name val="Calibri"/>
      <family val="2"/>
    </font>
    <font>
      <b/>
      <sz val="12"/>
      <color rgb="FF3F3F3F"/>
      <name val="Calibri"/>
      <family val="2"/>
    </font>
    <font>
      <b/>
      <sz val="12"/>
      <color rgb="FFFA7D00"/>
      <name val="Calibri"/>
      <family val="2"/>
    </font>
    <font>
      <sz val="12"/>
      <color rgb="FFFA7D00"/>
      <name val="Calibri"/>
      <family val="2"/>
    </font>
    <font>
      <b/>
      <sz val="12"/>
      <color theme="0"/>
      <name val="Calibri"/>
      <family val="2"/>
    </font>
    <font>
      <sz val="12"/>
      <color rgb="FFFF0000"/>
      <name val="Calibri"/>
      <family val="2"/>
    </font>
    <font>
      <i/>
      <sz val="12"/>
      <color rgb="FF7F7F7F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2"/>
      <color rgb="FF333333"/>
      <name val="Calibri"/>
      <family val="2"/>
    </font>
    <font>
      <b/>
      <sz val="14"/>
      <color rgb="FF333333"/>
      <name val="Calibri"/>
      <family val="2"/>
    </font>
    <font>
      <vertAlign val="superscript"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8"/>
      <color rgb="FF333333"/>
      <name val="Calibri"/>
      <family val="2"/>
    </font>
    <font>
      <b/>
      <sz val="16"/>
      <color rgb="FF333333"/>
      <name val="Calibri"/>
      <family val="2"/>
    </font>
    <font>
      <b/>
      <sz val="16"/>
      <color theme="1"/>
      <name val="Calibri"/>
      <family val="2"/>
    </font>
    <font>
      <sz val="10"/>
      <name val="Times New Roman"/>
      <family val="1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sz val="18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3"/>
      <name val="Calibri"/>
      <family val="2"/>
      <scheme val="minor"/>
    </font>
    <font>
      <b/>
      <sz val="13"/>
      <name val="Calibri"/>
      <family val="2"/>
    </font>
    <font>
      <b/>
      <sz val="18"/>
      <color theme="1"/>
      <name val="Calibri"/>
      <family val="2"/>
    </font>
    <font>
      <b/>
      <vertAlign val="subscript"/>
      <sz val="16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DEAF2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9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5" fillId="0" borderId="0"/>
    <xf numFmtId="0" fontId="28" fillId="0" borderId="0"/>
    <xf numFmtId="41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25" fillId="0" borderId="0"/>
    <xf numFmtId="0" fontId="32" fillId="0" borderId="0"/>
    <xf numFmtId="0" fontId="25" fillId="0" borderId="0"/>
    <xf numFmtId="0" fontId="30" fillId="0" borderId="0"/>
    <xf numFmtId="0" fontId="33" fillId="0" borderId="0"/>
    <xf numFmtId="0" fontId="30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32" fillId="0" borderId="0"/>
    <xf numFmtId="0" fontId="25" fillId="0" borderId="0"/>
    <xf numFmtId="0" fontId="30" fillId="0" borderId="0"/>
    <xf numFmtId="0" fontId="32" fillId="0" borderId="0"/>
    <xf numFmtId="0" fontId="25" fillId="0" borderId="0"/>
    <xf numFmtId="0" fontId="25" fillId="0" borderId="0"/>
    <xf numFmtId="0" fontId="28" fillId="0" borderId="0"/>
    <xf numFmtId="0" fontId="30" fillId="0" borderId="0"/>
    <xf numFmtId="0" fontId="30" fillId="0" borderId="0"/>
    <xf numFmtId="0" fontId="28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70" fontId="34" fillId="0" borderId="0">
      <alignment vertical="center"/>
    </xf>
    <xf numFmtId="0" fontId="30" fillId="0" borderId="0"/>
  </cellStyleXfs>
  <cellXfs count="235">
    <xf numFmtId="0" fontId="0" fillId="0" borderId="0" xfId="0"/>
    <xf numFmtId="0" fontId="18" fillId="0" borderId="0" xfId="0" applyFont="1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165" fontId="0" fillId="0" borderId="0" xfId="0" applyNumberFormat="1" applyFont="1" applyAlignment="1">
      <alignment horizontal="left" vertical="center" indent="1"/>
    </xf>
    <xf numFmtId="0" fontId="0" fillId="0" borderId="10" xfId="0" applyFont="1" applyBorder="1" applyAlignment="1">
      <alignment horizontal="left" vertical="center" indent="1"/>
    </xf>
    <xf numFmtId="0" fontId="0" fillId="35" borderId="10" xfId="0" applyFont="1" applyFill="1" applyBorder="1" applyAlignment="1">
      <alignment horizontal="left" vertical="center" wrapText="1" indent="1"/>
    </xf>
    <xf numFmtId="0" fontId="0" fillId="0" borderId="0" xfId="0" applyFont="1" applyBorder="1" applyAlignment="1">
      <alignment horizontal="left" vertical="center" indent="1"/>
    </xf>
    <xf numFmtId="0" fontId="0" fillId="0" borderId="0" xfId="0" applyFont="1" applyAlignment="1">
      <alignment horizontal="left" vertical="center" indent="2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66" fontId="0" fillId="0" borderId="0" xfId="0" applyNumberFormat="1" applyFont="1" applyAlignment="1">
      <alignment horizontal="left" vertical="center" indent="1"/>
    </xf>
    <xf numFmtId="0" fontId="0" fillId="0" borderId="28" xfId="0" applyFont="1" applyBorder="1" applyAlignment="1">
      <alignment horizontal="left" vertical="center" indent="1"/>
    </xf>
    <xf numFmtId="166" fontId="0" fillId="0" borderId="0" xfId="0" applyNumberFormat="1" applyFont="1" applyBorder="1" applyAlignment="1">
      <alignment horizontal="left" vertical="center" indent="1"/>
    </xf>
    <xf numFmtId="0" fontId="0" fillId="0" borderId="32" xfId="0" applyFont="1" applyBorder="1" applyAlignment="1">
      <alignment horizontal="left" vertical="center" indent="1"/>
    </xf>
    <xf numFmtId="167" fontId="0" fillId="0" borderId="0" xfId="0" applyNumberFormat="1" applyFont="1" applyAlignment="1">
      <alignment horizontal="right" vertical="center" indent="1"/>
    </xf>
    <xf numFmtId="167" fontId="0" fillId="0" borderId="0" xfId="0" applyNumberFormat="1" applyFont="1" applyBorder="1" applyAlignment="1">
      <alignment horizontal="right" vertical="center" indent="1"/>
    </xf>
    <xf numFmtId="167" fontId="0" fillId="0" borderId="0" xfId="0" applyNumberFormat="1" applyFont="1" applyAlignment="1">
      <alignment horizontal="left" vertical="center" indent="1"/>
    </xf>
    <xf numFmtId="0" fontId="22" fillId="0" borderId="0" xfId="0" applyFont="1" applyAlignment="1">
      <alignment horizontal="left" vertical="center" indent="1"/>
    </xf>
    <xf numFmtId="0" fontId="23" fillId="0" borderId="0" xfId="0" applyFont="1" applyAlignment="1">
      <alignment horizontal="left" vertical="center" indent="1"/>
    </xf>
    <xf numFmtId="2" fontId="0" fillId="0" borderId="0" xfId="0" applyNumberFormat="1" applyFont="1" applyAlignment="1">
      <alignment horizontal="left" vertical="center" indent="1"/>
    </xf>
    <xf numFmtId="0" fontId="1" fillId="35" borderId="10" xfId="0" applyFont="1" applyFill="1" applyBorder="1" applyAlignment="1">
      <alignment horizontal="left" vertical="center" wrapText="1" indent="1"/>
    </xf>
    <xf numFmtId="0" fontId="1" fillId="35" borderId="10" xfId="0" applyFont="1" applyFill="1" applyBorder="1" applyAlignment="1">
      <alignment horizontal="left" vertical="center" indent="1"/>
    </xf>
    <xf numFmtId="0" fontId="0" fillId="33" borderId="10" xfId="0" applyFont="1" applyFill="1" applyBorder="1" applyAlignment="1">
      <alignment horizontal="left" vertical="center" indent="1"/>
    </xf>
    <xf numFmtId="0" fontId="0" fillId="0" borderId="36" xfId="0" applyFont="1" applyBorder="1" applyAlignment="1">
      <alignment horizontal="left" vertical="center" indent="1"/>
    </xf>
    <xf numFmtId="0" fontId="0" fillId="0" borderId="37" xfId="0" applyFont="1" applyBorder="1" applyAlignment="1">
      <alignment horizontal="left" vertical="center" indent="1"/>
    </xf>
    <xf numFmtId="0" fontId="21" fillId="34" borderId="0" xfId="0" applyFont="1" applyFill="1" applyBorder="1" applyAlignment="1">
      <alignment horizontal="center" vertical="center"/>
    </xf>
    <xf numFmtId="0" fontId="0" fillId="0" borderId="34" xfId="0" applyFont="1" applyBorder="1" applyAlignment="1">
      <alignment horizontal="left" vertical="center" indent="1"/>
    </xf>
    <xf numFmtId="0" fontId="0" fillId="0" borderId="35" xfId="0" applyFont="1" applyBorder="1" applyAlignment="1">
      <alignment horizontal="left" vertical="center" indent="1"/>
    </xf>
    <xf numFmtId="0" fontId="35" fillId="0" borderId="0" xfId="0" applyFont="1" applyAlignment="1">
      <alignment horizontal="left" vertical="center" indent="1"/>
    </xf>
    <xf numFmtId="0" fontId="35" fillId="0" borderId="0" xfId="0" applyFont="1" applyAlignment="1">
      <alignment vertical="center"/>
    </xf>
    <xf numFmtId="2" fontId="38" fillId="39" borderId="0" xfId="91" applyNumberFormat="1" applyFont="1" applyFill="1" applyBorder="1" applyAlignment="1">
      <alignment horizontal="center" vertical="center"/>
    </xf>
    <xf numFmtId="169" fontId="38" fillId="39" borderId="0" xfId="91" applyNumberFormat="1" applyFont="1" applyFill="1" applyBorder="1" applyAlignment="1">
      <alignment horizontal="center" vertical="center"/>
    </xf>
    <xf numFmtId="0" fontId="36" fillId="0" borderId="26" xfId="43" applyFont="1" applyBorder="1" applyAlignment="1">
      <alignment horizontal="center" vertical="center"/>
    </xf>
    <xf numFmtId="169" fontId="39" fillId="39" borderId="26" xfId="91" applyNumberFormat="1" applyFont="1" applyFill="1" applyBorder="1" applyAlignment="1">
      <alignment horizontal="center" vertical="center"/>
    </xf>
    <xf numFmtId="1" fontId="39" fillId="39" borderId="26" xfId="91" applyNumberFormat="1" applyFont="1" applyFill="1" applyBorder="1" applyAlignment="1">
      <alignment horizontal="center" vertical="center"/>
    </xf>
    <xf numFmtId="2" fontId="39" fillId="39" borderId="26" xfId="91" applyNumberFormat="1" applyFont="1" applyFill="1" applyBorder="1" applyAlignment="1">
      <alignment horizontal="center" vertical="center"/>
    </xf>
    <xf numFmtId="169" fontId="39" fillId="39" borderId="33" xfId="91" applyNumberFormat="1" applyFont="1" applyFill="1" applyBorder="1" applyAlignment="1">
      <alignment horizontal="center" vertical="center"/>
    </xf>
    <xf numFmtId="3" fontId="26" fillId="34" borderId="36" xfId="43" applyNumberFormat="1" applyFont="1" applyFill="1" applyBorder="1" applyAlignment="1">
      <alignment horizontal="center" vertical="center"/>
    </xf>
    <xf numFmtId="1" fontId="38" fillId="39" borderId="36" xfId="45" applyNumberFormat="1" applyFont="1" applyFill="1" applyBorder="1" applyAlignment="1">
      <alignment horizontal="center" vertical="center"/>
    </xf>
    <xf numFmtId="2" fontId="38" fillId="39" borderId="36" xfId="91" applyNumberFormat="1" applyFont="1" applyFill="1" applyBorder="1" applyAlignment="1">
      <alignment horizontal="center" vertical="center"/>
    </xf>
    <xf numFmtId="169" fontId="38" fillId="39" borderId="36" xfId="91" applyNumberFormat="1" applyFont="1" applyFill="1" applyBorder="1" applyAlignment="1">
      <alignment horizontal="center" vertical="center"/>
    </xf>
    <xf numFmtId="169" fontId="38" fillId="39" borderId="37" xfId="91" applyNumberFormat="1" applyFont="1" applyFill="1" applyBorder="1" applyAlignment="1">
      <alignment horizontal="center" vertical="center"/>
    </xf>
    <xf numFmtId="169" fontId="38" fillId="39" borderId="49" xfId="91" applyNumberFormat="1" applyFont="1" applyFill="1" applyBorder="1" applyAlignment="1">
      <alignment horizontal="center" vertical="center"/>
    </xf>
    <xf numFmtId="0" fontId="37" fillId="0" borderId="25" xfId="43" applyFont="1" applyBorder="1" applyAlignment="1">
      <alignment horizontal="center" vertical="center"/>
    </xf>
    <xf numFmtId="169" fontId="38" fillId="39" borderId="36" xfId="45" applyNumberFormat="1" applyFont="1" applyFill="1" applyBorder="1" applyAlignment="1">
      <alignment horizontal="center" vertical="center"/>
    </xf>
    <xf numFmtId="3" fontId="26" fillId="34" borderId="24" xfId="43" applyNumberFormat="1" applyFont="1" applyFill="1" applyBorder="1" applyAlignment="1">
      <alignment horizontal="center" vertical="center"/>
    </xf>
    <xf numFmtId="169" fontId="38" fillId="39" borderId="24" xfId="45" applyNumberFormat="1" applyFont="1" applyFill="1" applyBorder="1" applyAlignment="1">
      <alignment horizontal="center" vertical="center"/>
    </xf>
    <xf numFmtId="1" fontId="38" fillId="39" borderId="24" xfId="45" applyNumberFormat="1" applyFont="1" applyFill="1" applyBorder="1" applyAlignment="1">
      <alignment horizontal="center" vertical="center"/>
    </xf>
    <xf numFmtId="2" fontId="38" fillId="39" borderId="24" xfId="91" applyNumberFormat="1" applyFont="1" applyFill="1" applyBorder="1" applyAlignment="1">
      <alignment horizontal="center" vertical="center"/>
    </xf>
    <xf numFmtId="169" fontId="38" fillId="39" borderId="24" xfId="91" applyNumberFormat="1" applyFont="1" applyFill="1" applyBorder="1" applyAlignment="1">
      <alignment horizontal="center" vertical="center"/>
    </xf>
    <xf numFmtId="169" fontId="38" fillId="39" borderId="52" xfId="91" applyNumberFormat="1" applyFont="1" applyFill="1" applyBorder="1" applyAlignment="1">
      <alignment horizontal="center" vertical="center"/>
    </xf>
    <xf numFmtId="169" fontId="38" fillId="39" borderId="17" xfId="91" applyNumberFormat="1" applyFont="1" applyFill="1" applyBorder="1" applyAlignment="1">
      <alignment horizontal="center" vertical="center"/>
    </xf>
    <xf numFmtId="168" fontId="40" fillId="39" borderId="17" xfId="91" applyNumberFormat="1" applyFont="1" applyFill="1" applyBorder="1" applyAlignment="1">
      <alignment horizontal="center" vertical="center"/>
    </xf>
    <xf numFmtId="1" fontId="38" fillId="39" borderId="17" xfId="91" applyNumberFormat="1" applyFont="1" applyFill="1" applyBorder="1" applyAlignment="1">
      <alignment horizontal="center" vertical="center"/>
    </xf>
    <xf numFmtId="2" fontId="38" fillId="39" borderId="17" xfId="91" applyNumberFormat="1" applyFont="1" applyFill="1" applyBorder="1" applyAlignment="1">
      <alignment horizontal="center" vertical="center"/>
    </xf>
    <xf numFmtId="169" fontId="38" fillId="39" borderId="53" xfId="91" applyNumberFormat="1" applyFont="1" applyFill="1" applyBorder="1" applyAlignment="1">
      <alignment horizontal="center" vertical="center"/>
    </xf>
    <xf numFmtId="2" fontId="39" fillId="39" borderId="55" xfId="91" applyNumberFormat="1" applyFont="1" applyFill="1" applyBorder="1" applyAlignment="1">
      <alignment horizontal="center" vertical="center"/>
    </xf>
    <xf numFmtId="2" fontId="38" fillId="39" borderId="45" xfId="91" applyNumberFormat="1" applyFont="1" applyFill="1" applyBorder="1" applyAlignment="1">
      <alignment horizontal="center" vertical="center"/>
    </xf>
    <xf numFmtId="2" fontId="38" fillId="39" borderId="44" xfId="45" applyNumberFormat="1" applyFont="1" applyFill="1" applyBorder="1" applyAlignment="1">
      <alignment horizontal="center" vertical="center"/>
    </xf>
    <xf numFmtId="2" fontId="38" fillId="39" borderId="47" xfId="45" applyNumberFormat="1" applyFont="1" applyFill="1" applyBorder="1" applyAlignment="1">
      <alignment horizontal="center" vertical="center"/>
    </xf>
    <xf numFmtId="168" fontId="39" fillId="39" borderId="40" xfId="91" applyNumberFormat="1" applyFont="1" applyFill="1" applyBorder="1" applyAlignment="1">
      <alignment horizontal="center" vertical="center"/>
    </xf>
    <xf numFmtId="168" fontId="38" fillId="39" borderId="46" xfId="91" applyNumberFormat="1" applyFont="1" applyFill="1" applyBorder="1" applyAlignment="1">
      <alignment horizontal="center" vertical="center"/>
    </xf>
    <xf numFmtId="168" fontId="38" fillId="39" borderId="54" xfId="45" applyNumberFormat="1" applyFont="1" applyFill="1" applyBorder="1" applyAlignment="1">
      <alignment horizontal="center" vertical="center"/>
    </xf>
    <xf numFmtId="168" fontId="38" fillId="39" borderId="41" xfId="45" applyNumberFormat="1" applyFont="1" applyFill="1" applyBorder="1" applyAlignment="1">
      <alignment horizontal="center" vertical="center"/>
    </xf>
    <xf numFmtId="2" fontId="26" fillId="34" borderId="24" xfId="43" applyNumberFormat="1" applyFont="1" applyFill="1" applyBorder="1" applyAlignment="1">
      <alignment horizontal="center" vertical="center"/>
    </xf>
    <xf numFmtId="2" fontId="38" fillId="34" borderId="24" xfId="91" applyNumberFormat="1" applyFont="1" applyFill="1" applyBorder="1" applyAlignment="1">
      <alignment horizontal="center" vertical="center"/>
    </xf>
    <xf numFmtId="2" fontId="26" fillId="34" borderId="36" xfId="43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 indent="1"/>
    </xf>
    <xf numFmtId="0" fontId="41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169" fontId="0" fillId="0" borderId="0" xfId="0" applyNumberFormat="1" applyFont="1" applyAlignment="1">
      <alignment horizontal="left" vertical="center" indent="1"/>
    </xf>
    <xf numFmtId="2" fontId="44" fillId="0" borderId="0" xfId="42" applyNumberFormat="1" applyFont="1" applyBorder="1" applyAlignment="1">
      <alignment horizontal="left" vertical="center" indent="1"/>
    </xf>
    <xf numFmtId="0" fontId="43" fillId="38" borderId="0" xfId="0" applyFont="1" applyFill="1" applyBorder="1" applyAlignment="1">
      <alignment horizontal="left" vertical="center" indent="1"/>
    </xf>
    <xf numFmtId="168" fontId="26" fillId="38" borderId="0" xfId="45" applyNumberFormat="1" applyFont="1" applyFill="1" applyBorder="1" applyAlignment="1">
      <alignment horizontal="center" vertical="center"/>
    </xf>
    <xf numFmtId="168" fontId="26" fillId="38" borderId="0" xfId="91" applyNumberFormat="1" applyFont="1" applyFill="1" applyBorder="1" applyAlignment="1">
      <alignment horizontal="center" vertical="center"/>
    </xf>
    <xf numFmtId="0" fontId="19" fillId="38" borderId="32" xfId="0" applyFont="1" applyFill="1" applyBorder="1" applyAlignment="1">
      <alignment horizontal="left" vertical="center" indent="1"/>
    </xf>
    <xf numFmtId="0" fontId="0" fillId="38" borderId="32" xfId="0" applyFont="1" applyFill="1" applyBorder="1" applyAlignment="1">
      <alignment horizontal="left" vertical="center" indent="1"/>
    </xf>
    <xf numFmtId="0" fontId="23" fillId="38" borderId="67" xfId="0" applyFont="1" applyFill="1" applyBorder="1" applyAlignment="1">
      <alignment horizontal="left" vertical="center" indent="3"/>
    </xf>
    <xf numFmtId="0" fontId="22" fillId="38" borderId="50" xfId="0" applyFont="1" applyFill="1" applyBorder="1" applyAlignment="1">
      <alignment horizontal="left" vertical="center" indent="1"/>
    </xf>
    <xf numFmtId="0" fontId="22" fillId="38" borderId="51" xfId="0" applyFont="1" applyFill="1" applyBorder="1" applyAlignment="1">
      <alignment horizontal="left" vertical="center" indent="1"/>
    </xf>
    <xf numFmtId="0" fontId="0" fillId="38" borderId="51" xfId="0" applyFont="1" applyFill="1" applyBorder="1" applyAlignment="1">
      <alignment horizontal="left" vertical="center" indent="1"/>
    </xf>
    <xf numFmtId="0" fontId="0" fillId="38" borderId="51" xfId="0" applyFont="1" applyFill="1" applyBorder="1" applyAlignment="1">
      <alignment horizontal="left" vertical="center"/>
    </xf>
    <xf numFmtId="165" fontId="46" fillId="38" borderId="51" xfId="0" applyNumberFormat="1" applyFont="1" applyFill="1" applyBorder="1" applyAlignment="1">
      <alignment horizontal="left" vertical="center" indent="1"/>
    </xf>
    <xf numFmtId="166" fontId="0" fillId="38" borderId="27" xfId="0" applyNumberFormat="1" applyFont="1" applyFill="1" applyBorder="1" applyAlignment="1">
      <alignment horizontal="left" vertical="center" indent="1"/>
    </xf>
    <xf numFmtId="0" fontId="21" fillId="38" borderId="68" xfId="0" applyFont="1" applyFill="1" applyBorder="1" applyAlignment="1">
      <alignment horizontal="left" vertical="center" indent="1"/>
    </xf>
    <xf numFmtId="0" fontId="21" fillId="38" borderId="42" xfId="0" applyFont="1" applyFill="1" applyBorder="1" applyAlignment="1">
      <alignment horizontal="left" vertical="center" indent="1"/>
    </xf>
    <xf numFmtId="171" fontId="0" fillId="0" borderId="28" xfId="0" applyNumberFormat="1" applyFont="1" applyBorder="1" applyAlignment="1">
      <alignment horizontal="left" vertical="center" indent="1"/>
    </xf>
    <xf numFmtId="0" fontId="0" fillId="33" borderId="34" xfId="0" applyFont="1" applyFill="1" applyBorder="1" applyAlignment="1">
      <alignment horizontal="left" vertical="center" indent="1"/>
    </xf>
    <xf numFmtId="171" fontId="0" fillId="0" borderId="35" xfId="0" applyNumberFormat="1" applyFont="1" applyBorder="1" applyAlignment="1">
      <alignment horizontal="left" vertical="center" indent="1"/>
    </xf>
    <xf numFmtId="0" fontId="0" fillId="33" borderId="36" xfId="0" applyFont="1" applyFill="1" applyBorder="1" applyAlignment="1">
      <alignment horizontal="left" vertical="center" indent="1"/>
    </xf>
    <xf numFmtId="0" fontId="0" fillId="33" borderId="37" xfId="0" applyFont="1" applyFill="1" applyBorder="1" applyAlignment="1">
      <alignment horizontal="left" vertical="center" indent="1"/>
    </xf>
    <xf numFmtId="171" fontId="0" fillId="0" borderId="64" xfId="0" applyNumberFormat="1" applyFont="1" applyBorder="1" applyAlignment="1">
      <alignment horizontal="left" vertical="center" indent="1"/>
    </xf>
    <xf numFmtId="0" fontId="0" fillId="0" borderId="24" xfId="0" applyFont="1" applyBorder="1" applyAlignment="1">
      <alignment horizontal="left" vertical="center" indent="1"/>
    </xf>
    <xf numFmtId="0" fontId="0" fillId="0" borderId="52" xfId="0" applyFont="1" applyBorder="1" applyAlignment="1">
      <alignment horizontal="left" vertical="center" indent="1"/>
    </xf>
    <xf numFmtId="0" fontId="16" fillId="40" borderId="69" xfId="0" applyFont="1" applyFill="1" applyBorder="1" applyAlignment="1">
      <alignment horizontal="left" vertical="center" indent="1"/>
    </xf>
    <xf numFmtId="0" fontId="16" fillId="40" borderId="70" xfId="0" applyFont="1" applyFill="1" applyBorder="1" applyAlignment="1">
      <alignment horizontal="left" vertical="center" indent="1"/>
    </xf>
    <xf numFmtId="0" fontId="16" fillId="40" borderId="71" xfId="0" applyFont="1" applyFill="1" applyBorder="1" applyAlignment="1">
      <alignment horizontal="left" vertical="center" indent="1"/>
    </xf>
    <xf numFmtId="0" fontId="0" fillId="0" borderId="64" xfId="0" applyFont="1" applyBorder="1" applyAlignment="1">
      <alignment horizontal="left" vertical="center" indent="1"/>
    </xf>
    <xf numFmtId="0" fontId="16" fillId="38" borderId="69" xfId="0" applyFont="1" applyFill="1" applyBorder="1" applyAlignment="1">
      <alignment horizontal="left" vertical="center" indent="1"/>
    </xf>
    <xf numFmtId="0" fontId="16" fillId="38" borderId="70" xfId="0" applyFont="1" applyFill="1" applyBorder="1" applyAlignment="1">
      <alignment horizontal="left" vertical="center" indent="1"/>
    </xf>
    <xf numFmtId="0" fontId="16" fillId="38" borderId="70" xfId="0" applyFont="1" applyFill="1" applyBorder="1" applyAlignment="1">
      <alignment horizontal="left" vertical="center"/>
    </xf>
    <xf numFmtId="0" fontId="16" fillId="38" borderId="71" xfId="0" applyFont="1" applyFill="1" applyBorder="1" applyAlignment="1">
      <alignment horizontal="left" vertical="center" indent="1"/>
    </xf>
    <xf numFmtId="0" fontId="41" fillId="34" borderId="0" xfId="0" applyFont="1" applyFill="1" applyBorder="1" applyAlignment="1">
      <alignment vertical="center"/>
    </xf>
    <xf numFmtId="168" fontId="41" fillId="34" borderId="0" xfId="0" applyNumberFormat="1" applyFont="1" applyFill="1" applyBorder="1" applyAlignment="1">
      <alignment horizontal="right" vertical="center" indent="1"/>
    </xf>
    <xf numFmtId="168" fontId="41" fillId="34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32" xfId="0" applyBorder="1"/>
    <xf numFmtId="168" fontId="39" fillId="37" borderId="58" xfId="45" applyNumberFormat="1" applyFont="1" applyFill="1" applyBorder="1" applyAlignment="1">
      <alignment horizontal="center" vertical="center"/>
    </xf>
    <xf numFmtId="168" fontId="39" fillId="37" borderId="59" xfId="45" applyNumberFormat="1" applyFont="1" applyFill="1" applyBorder="1" applyAlignment="1">
      <alignment horizontal="center" vertical="center"/>
    </xf>
    <xf numFmtId="2" fontId="39" fillId="37" borderId="56" xfId="91" applyNumberFormat="1" applyFont="1" applyFill="1" applyBorder="1" applyAlignment="1">
      <alignment horizontal="center" vertical="center"/>
    </xf>
    <xf numFmtId="2" fontId="38" fillId="37" borderId="57" xfId="91" applyNumberFormat="1" applyFont="1" applyFill="1" applyBorder="1" applyAlignment="1">
      <alignment horizontal="center" vertical="center"/>
    </xf>
    <xf numFmtId="169" fontId="38" fillId="39" borderId="29" xfId="91" applyNumberFormat="1" applyFont="1" applyFill="1" applyBorder="1" applyAlignment="1">
      <alignment horizontal="center" vertical="center"/>
    </xf>
    <xf numFmtId="2" fontId="38" fillId="34" borderId="36" xfId="91" applyNumberFormat="1" applyFont="1" applyFill="1" applyBorder="1" applyAlignment="1">
      <alignment horizontal="center" vertical="center"/>
    </xf>
    <xf numFmtId="0" fontId="26" fillId="34" borderId="74" xfId="43" applyFont="1" applyFill="1" applyBorder="1" applyAlignment="1">
      <alignment horizontal="center" vertical="center"/>
    </xf>
    <xf numFmtId="2" fontId="38" fillId="34" borderId="0" xfId="91" applyNumberFormat="1" applyFont="1" applyFill="1" applyBorder="1" applyAlignment="1">
      <alignment horizontal="center" vertical="center"/>
    </xf>
    <xf numFmtId="0" fontId="26" fillId="34" borderId="76" xfId="43" applyFont="1" applyFill="1" applyBorder="1" applyAlignment="1">
      <alignment horizontal="center" vertical="center"/>
    </xf>
    <xf numFmtId="169" fontId="39" fillId="37" borderId="77" xfId="91" applyNumberFormat="1" applyFont="1" applyFill="1" applyBorder="1" applyAlignment="1">
      <alignment horizontal="center" vertical="center"/>
    </xf>
    <xf numFmtId="169" fontId="39" fillId="37" borderId="22" xfId="91" applyNumberFormat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left" vertical="center" indent="4"/>
    </xf>
    <xf numFmtId="2" fontId="26" fillId="0" borderId="30" xfId="42" applyNumberFormat="1" applyFont="1" applyBorder="1" applyAlignment="1">
      <alignment horizontal="left" vertical="center" indent="1"/>
    </xf>
    <xf numFmtId="168" fontId="41" fillId="40" borderId="79" xfId="0" applyNumberFormat="1" applyFont="1" applyFill="1" applyBorder="1" applyAlignment="1">
      <alignment horizontal="center" vertical="center"/>
    </xf>
    <xf numFmtId="0" fontId="41" fillId="0" borderId="65" xfId="0" applyFont="1" applyBorder="1" applyAlignment="1">
      <alignment vertical="center"/>
    </xf>
    <xf numFmtId="0" fontId="0" fillId="0" borderId="65" xfId="0" applyBorder="1"/>
    <xf numFmtId="168" fontId="41" fillId="40" borderId="80" xfId="0" applyNumberFormat="1" applyFont="1" applyFill="1" applyBorder="1" applyAlignment="1">
      <alignment horizontal="center" vertical="center"/>
    </xf>
    <xf numFmtId="0" fontId="41" fillId="34" borderId="81" xfId="0" applyFont="1" applyFill="1" applyBorder="1" applyAlignment="1">
      <alignment vertical="center"/>
    </xf>
    <xf numFmtId="0" fontId="41" fillId="0" borderId="81" xfId="0" applyFont="1" applyBorder="1" applyAlignment="1">
      <alignment vertical="center"/>
    </xf>
    <xf numFmtId="0" fontId="41" fillId="0" borderId="82" xfId="0" applyFont="1" applyBorder="1" applyAlignment="1">
      <alignment horizontal="left" vertical="center" indent="1"/>
    </xf>
    <xf numFmtId="0" fontId="41" fillId="0" borderId="65" xfId="0" applyFont="1" applyBorder="1" applyAlignment="1">
      <alignment horizontal="left" vertical="center" indent="1"/>
    </xf>
    <xf numFmtId="0" fontId="41" fillId="0" borderId="65" xfId="0" applyFont="1" applyBorder="1" applyAlignment="1">
      <alignment horizontal="left" vertical="center"/>
    </xf>
    <xf numFmtId="0" fontId="41" fillId="0" borderId="66" xfId="0" applyFont="1" applyBorder="1" applyAlignment="1">
      <alignment horizontal="center" vertical="center"/>
    </xf>
    <xf numFmtId="2" fontId="26" fillId="0" borderId="50" xfId="42" applyNumberFormat="1" applyFont="1" applyBorder="1" applyAlignment="1">
      <alignment horizontal="left" vertical="center" indent="1"/>
    </xf>
    <xf numFmtId="2" fontId="44" fillId="0" borderId="51" xfId="42" applyNumberFormat="1" applyFont="1" applyBorder="1" applyAlignment="1">
      <alignment horizontal="left" vertical="center" indent="1"/>
    </xf>
    <xf numFmtId="0" fontId="45" fillId="40" borderId="83" xfId="0" applyFont="1" applyFill="1" applyBorder="1" applyAlignment="1">
      <alignment horizontal="center" vertical="center"/>
    </xf>
    <xf numFmtId="0" fontId="45" fillId="40" borderId="84" xfId="0" applyFont="1" applyFill="1" applyBorder="1" applyAlignment="1">
      <alignment horizontal="center" vertical="center"/>
    </xf>
    <xf numFmtId="0" fontId="41" fillId="0" borderId="31" xfId="0" applyFont="1" applyBorder="1" applyAlignment="1">
      <alignment horizontal="left" vertical="center" indent="1"/>
    </xf>
    <xf numFmtId="0" fontId="0" fillId="0" borderId="67" xfId="0" applyBorder="1"/>
    <xf numFmtId="167" fontId="24" fillId="38" borderId="0" xfId="0" applyNumberFormat="1" applyFont="1" applyFill="1" applyBorder="1" applyAlignment="1">
      <alignment horizontal="left" vertical="center" indent="2"/>
    </xf>
    <xf numFmtId="0" fontId="21" fillId="38" borderId="85" xfId="0" applyFont="1" applyFill="1" applyBorder="1" applyAlignment="1">
      <alignment horizontal="left" vertical="center" indent="1"/>
    </xf>
    <xf numFmtId="0" fontId="21" fillId="0" borderId="38" xfId="0" applyFont="1" applyBorder="1" applyAlignment="1">
      <alignment horizontal="left" vertical="center" indent="1"/>
    </xf>
    <xf numFmtId="0" fontId="0" fillId="0" borderId="66" xfId="0" applyBorder="1"/>
    <xf numFmtId="0" fontId="0" fillId="0" borderId="44" xfId="0" applyFont="1" applyBorder="1" applyAlignment="1">
      <alignment horizontal="left" vertical="center"/>
    </xf>
    <xf numFmtId="0" fontId="0" fillId="0" borderId="43" xfId="0" applyFont="1" applyBorder="1" applyAlignment="1">
      <alignment horizontal="left" vertical="center"/>
    </xf>
    <xf numFmtId="0" fontId="0" fillId="0" borderId="47" xfId="0" applyFont="1" applyBorder="1" applyAlignment="1">
      <alignment horizontal="left" vertical="center"/>
    </xf>
    <xf numFmtId="0" fontId="0" fillId="0" borderId="60" xfId="0" applyFont="1" applyBorder="1" applyAlignment="1">
      <alignment horizontal="left" vertical="center" indent="1"/>
    </xf>
    <xf numFmtId="0" fontId="0" fillId="0" borderId="86" xfId="0" applyFont="1" applyBorder="1" applyAlignment="1">
      <alignment horizontal="left" vertical="center" indent="1"/>
    </xf>
    <xf numFmtId="0" fontId="0" fillId="0" borderId="87" xfId="0" applyFont="1" applyBorder="1" applyAlignment="1">
      <alignment horizontal="left" vertical="center" indent="1"/>
    </xf>
    <xf numFmtId="0" fontId="21" fillId="0" borderId="88" xfId="0" applyFont="1" applyBorder="1" applyAlignment="1">
      <alignment horizontal="left" vertical="center" indent="1"/>
    </xf>
    <xf numFmtId="0" fontId="21" fillId="0" borderId="89" xfId="0" applyFont="1" applyBorder="1" applyAlignment="1">
      <alignment horizontal="left" vertical="center" indent="1"/>
    </xf>
    <xf numFmtId="0" fontId="21" fillId="0" borderId="90" xfId="0" applyFont="1" applyBorder="1" applyAlignment="1">
      <alignment horizontal="left" vertical="center" indent="1"/>
    </xf>
    <xf numFmtId="0" fontId="43" fillId="0" borderId="92" xfId="0" applyFont="1" applyBorder="1" applyAlignment="1">
      <alignment horizontal="left" vertical="center" indent="3"/>
    </xf>
    <xf numFmtId="0" fontId="0" fillId="0" borderId="0" xfId="0" applyFont="1" applyBorder="1" applyAlignment="1">
      <alignment horizontal="right" vertical="center" indent="2"/>
    </xf>
    <xf numFmtId="0" fontId="0" fillId="0" borderId="0" xfId="0" applyFont="1" applyBorder="1" applyAlignment="1">
      <alignment horizontal="center" vertical="center"/>
    </xf>
    <xf numFmtId="168" fontId="41" fillId="40" borderId="94" xfId="0" applyNumberFormat="1" applyFont="1" applyFill="1" applyBorder="1" applyAlignment="1">
      <alignment horizontal="center" vertical="center"/>
    </xf>
    <xf numFmtId="164" fontId="0" fillId="0" borderId="93" xfId="0" applyNumberFormat="1" applyFont="1" applyBorder="1" applyAlignment="1">
      <alignment horizontal="right" vertical="center" indent="1"/>
    </xf>
    <xf numFmtId="164" fontId="0" fillId="0" borderId="0" xfId="0" applyNumberFormat="1" applyFont="1" applyBorder="1" applyAlignment="1">
      <alignment horizontal="right" vertical="center" indent="1"/>
    </xf>
    <xf numFmtId="0" fontId="21" fillId="36" borderId="0" xfId="0" applyFont="1" applyFill="1" applyBorder="1" applyAlignment="1">
      <alignment horizontal="center" vertical="center"/>
    </xf>
    <xf numFmtId="0" fontId="22" fillId="38" borderId="31" xfId="0" applyFont="1" applyFill="1" applyBorder="1" applyAlignment="1">
      <alignment horizontal="left" vertical="center" indent="1"/>
    </xf>
    <xf numFmtId="0" fontId="19" fillId="38" borderId="50" xfId="0" applyFont="1" applyFill="1" applyBorder="1" applyAlignment="1">
      <alignment horizontal="left" vertical="center" indent="1"/>
    </xf>
    <xf numFmtId="168" fontId="26" fillId="34" borderId="54" xfId="91" applyNumberFormat="1" applyFont="1" applyFill="1" applyBorder="1" applyAlignment="1">
      <alignment horizontal="center" vertical="center"/>
    </xf>
    <xf numFmtId="168" fontId="26" fillId="34" borderId="24" xfId="91" applyNumberFormat="1" applyFont="1" applyFill="1" applyBorder="1" applyAlignment="1">
      <alignment horizontal="center" vertical="center"/>
    </xf>
    <xf numFmtId="168" fontId="26" fillId="34" borderId="52" xfId="91" applyNumberFormat="1" applyFont="1" applyFill="1" applyBorder="1" applyAlignment="1">
      <alignment horizontal="center" vertical="center"/>
    </xf>
    <xf numFmtId="168" fontId="26" fillId="34" borderId="64" xfId="91" applyNumberFormat="1" applyFont="1" applyFill="1" applyBorder="1" applyAlignment="1">
      <alignment horizontal="center" vertical="center"/>
    </xf>
    <xf numFmtId="168" fontId="26" fillId="34" borderId="61" xfId="45" applyNumberFormat="1" applyFont="1" applyFill="1" applyBorder="1" applyAlignment="1">
      <alignment horizontal="center" vertical="center"/>
    </xf>
    <xf numFmtId="168" fontId="26" fillId="34" borderId="49" xfId="91" applyNumberFormat="1" applyFont="1" applyFill="1" applyBorder="1" applyAlignment="1">
      <alignment horizontal="center" vertical="center"/>
    </xf>
    <xf numFmtId="168" fontId="26" fillId="34" borderId="49" xfId="45" applyNumberFormat="1" applyFont="1" applyFill="1" applyBorder="1" applyAlignment="1">
      <alignment horizontal="center" vertical="center"/>
    </xf>
    <xf numFmtId="168" fontId="26" fillId="34" borderId="78" xfId="45" applyNumberFormat="1" applyFont="1" applyFill="1" applyBorder="1" applyAlignment="1">
      <alignment horizontal="center" vertical="center"/>
    </xf>
    <xf numFmtId="168" fontId="26" fillId="34" borderId="48" xfId="45" applyNumberFormat="1" applyFont="1" applyFill="1" applyBorder="1" applyAlignment="1">
      <alignment horizontal="center" vertical="center"/>
    </xf>
    <xf numFmtId="0" fontId="23" fillId="38" borderId="50" xfId="0" applyFont="1" applyFill="1" applyBorder="1" applyAlignment="1">
      <alignment horizontal="left" vertical="center" indent="1"/>
    </xf>
    <xf numFmtId="171" fontId="0" fillId="34" borderId="28" xfId="0" applyNumberFormat="1" applyFont="1" applyFill="1" applyBorder="1" applyAlignment="1">
      <alignment horizontal="left" vertical="center" indent="1"/>
    </xf>
    <xf numFmtId="0" fontId="0" fillId="35" borderId="34" xfId="0" applyFont="1" applyFill="1" applyBorder="1" applyAlignment="1">
      <alignment horizontal="left" vertical="center" wrapText="1" indent="1"/>
    </xf>
    <xf numFmtId="0" fontId="0" fillId="35" borderId="37" xfId="0" applyFont="1" applyFill="1" applyBorder="1" applyAlignment="1">
      <alignment horizontal="left" vertical="center" wrapText="1" indent="1"/>
    </xf>
    <xf numFmtId="0" fontId="0" fillId="35" borderId="36" xfId="0" applyFont="1" applyFill="1" applyBorder="1" applyAlignment="1">
      <alignment horizontal="left" vertical="center" wrapText="1" indent="1"/>
    </xf>
    <xf numFmtId="0" fontId="0" fillId="0" borderId="34" xfId="0" applyBorder="1" applyAlignment="1">
      <alignment horizontal="left" indent="1"/>
    </xf>
    <xf numFmtId="0" fontId="1" fillId="35" borderId="36" xfId="0" applyFont="1" applyFill="1" applyBorder="1" applyAlignment="1">
      <alignment horizontal="left" vertical="center" wrapText="1" indent="1"/>
    </xf>
    <xf numFmtId="0" fontId="1" fillId="35" borderId="36" xfId="0" applyFont="1" applyFill="1" applyBorder="1" applyAlignment="1">
      <alignment horizontal="left" vertical="center" indent="1"/>
    </xf>
    <xf numFmtId="0" fontId="0" fillId="0" borderId="37" xfId="0" applyBorder="1" applyAlignment="1">
      <alignment horizontal="left" indent="1"/>
    </xf>
    <xf numFmtId="0" fontId="1" fillId="35" borderId="28" xfId="0" applyFont="1" applyFill="1" applyBorder="1" applyAlignment="1">
      <alignment horizontal="left" vertical="center" indent="1"/>
    </xf>
    <xf numFmtId="0" fontId="1" fillId="35" borderId="35" xfId="0" applyFont="1" applyFill="1" applyBorder="1" applyAlignment="1">
      <alignment horizontal="left" vertical="center" indent="1"/>
    </xf>
    <xf numFmtId="0" fontId="21" fillId="0" borderId="10" xfId="0" applyFont="1" applyBorder="1" applyAlignment="1">
      <alignment horizontal="left" vertical="center" indent="1"/>
    </xf>
    <xf numFmtId="0" fontId="21" fillId="0" borderId="36" xfId="0" applyFont="1" applyBorder="1" applyAlignment="1">
      <alignment horizontal="left" vertical="center" indent="1"/>
    </xf>
    <xf numFmtId="2" fontId="21" fillId="0" borderId="10" xfId="0" applyNumberFormat="1" applyFont="1" applyBorder="1" applyAlignment="1">
      <alignment horizontal="left" indent="1"/>
    </xf>
    <xf numFmtId="2" fontId="21" fillId="0" borderId="36" xfId="0" applyNumberFormat="1" applyFont="1" applyBorder="1" applyAlignment="1">
      <alignment horizontal="left" indent="1"/>
    </xf>
    <xf numFmtId="0" fontId="24" fillId="38" borderId="30" xfId="0" applyFont="1" applyFill="1" applyBorder="1" applyAlignment="1">
      <alignment horizontal="left" vertical="center" indent="1"/>
    </xf>
    <xf numFmtId="167" fontId="16" fillId="36" borderId="70" xfId="0" applyNumberFormat="1" applyFont="1" applyFill="1" applyBorder="1" applyAlignment="1">
      <alignment horizontal="center" vertical="center"/>
    </xf>
    <xf numFmtId="164" fontId="0" fillId="36" borderId="10" xfId="0" applyNumberFormat="1" applyFont="1" applyFill="1" applyBorder="1" applyAlignment="1">
      <alignment horizontal="right" vertical="center" indent="1"/>
    </xf>
    <xf numFmtId="164" fontId="0" fillId="36" borderId="24" xfId="0" applyNumberFormat="1" applyFont="1" applyFill="1" applyBorder="1" applyAlignment="1">
      <alignment horizontal="right" vertical="center" indent="1"/>
    </xf>
    <xf numFmtId="164" fontId="0" fillId="36" borderId="36" xfId="0" applyNumberFormat="1" applyFont="1" applyFill="1" applyBorder="1" applyAlignment="1">
      <alignment horizontal="right" vertical="center" indent="1"/>
    </xf>
    <xf numFmtId="164" fontId="0" fillId="36" borderId="95" xfId="0" applyNumberFormat="1" applyFont="1" applyFill="1" applyBorder="1" applyAlignment="1">
      <alignment horizontal="right" vertical="center" indent="1"/>
    </xf>
    <xf numFmtId="164" fontId="0" fillId="36" borderId="24" xfId="0" applyNumberFormat="1" applyFont="1" applyFill="1" applyBorder="1" applyAlignment="1">
      <alignment horizontal="left" vertical="center" indent="1"/>
    </xf>
    <xf numFmtId="164" fontId="0" fillId="36" borderId="95" xfId="0" applyNumberFormat="1" applyFont="1" applyFill="1" applyBorder="1" applyAlignment="1">
      <alignment horizontal="left" vertical="center" indent="1"/>
    </xf>
    <xf numFmtId="164" fontId="0" fillId="36" borderId="10" xfId="0" applyNumberFormat="1" applyFont="1" applyFill="1" applyBorder="1" applyAlignment="1">
      <alignment horizontal="left" vertical="center" indent="1"/>
    </xf>
    <xf numFmtId="164" fontId="0" fillId="36" borderId="36" xfId="0" applyNumberFormat="1" applyFont="1" applyFill="1" applyBorder="1" applyAlignment="1">
      <alignment horizontal="left" vertical="center" indent="1"/>
    </xf>
    <xf numFmtId="167" fontId="0" fillId="36" borderId="10" xfId="0" applyNumberFormat="1" applyFont="1" applyFill="1" applyBorder="1" applyAlignment="1">
      <alignment horizontal="right" vertical="center" indent="1"/>
    </xf>
    <xf numFmtId="0" fontId="21" fillId="38" borderId="73" xfId="0" applyFont="1" applyFill="1" applyBorder="1" applyAlignment="1">
      <alignment vertical="center"/>
    </xf>
    <xf numFmtId="0" fontId="21" fillId="38" borderId="72" xfId="0" applyFont="1" applyFill="1" applyBorder="1" applyAlignment="1">
      <alignment horizontal="left" vertical="center" indent="6"/>
    </xf>
    <xf numFmtId="0" fontId="37" fillId="0" borderId="61" xfId="43" applyFont="1" applyBorder="1" applyAlignment="1">
      <alignment horizontal="center" vertical="center"/>
    </xf>
    <xf numFmtId="0" fontId="37" fillId="0" borderId="26" xfId="43" applyFont="1" applyBorder="1" applyAlignment="1">
      <alignment horizontal="center" vertical="center"/>
    </xf>
    <xf numFmtId="0" fontId="37" fillId="0" borderId="17" xfId="43" applyFont="1" applyBorder="1" applyAlignment="1">
      <alignment horizontal="center" vertical="center"/>
    </xf>
    <xf numFmtId="0" fontId="21" fillId="40" borderId="50" xfId="0" applyFont="1" applyFill="1" applyBorder="1" applyAlignment="1">
      <alignment horizontal="center" vertical="center"/>
    </xf>
    <xf numFmtId="0" fontId="21" fillId="40" borderId="51" xfId="0" applyFont="1" applyFill="1" applyBorder="1" applyAlignment="1">
      <alignment horizontal="center" vertical="center"/>
    </xf>
    <xf numFmtId="0" fontId="21" fillId="40" borderId="27" xfId="0" applyFont="1" applyFill="1" applyBorder="1" applyAlignment="1">
      <alignment horizontal="center" vertical="center"/>
    </xf>
    <xf numFmtId="0" fontId="21" fillId="40" borderId="31" xfId="0" applyFont="1" applyFill="1" applyBorder="1" applyAlignment="1">
      <alignment horizontal="center" vertical="center"/>
    </xf>
    <xf numFmtId="0" fontId="21" fillId="40" borderId="32" xfId="0" applyFont="1" applyFill="1" applyBorder="1" applyAlignment="1">
      <alignment horizontal="center" vertical="center"/>
    </xf>
    <xf numFmtId="0" fontId="21" fillId="40" borderId="67" xfId="0" applyFont="1" applyFill="1" applyBorder="1" applyAlignment="1">
      <alignment horizontal="center" vertical="center"/>
    </xf>
    <xf numFmtId="168" fontId="27" fillId="34" borderId="91" xfId="91" applyNumberFormat="1" applyFont="1" applyFill="1" applyBorder="1" applyAlignment="1">
      <alignment horizontal="center" vertical="center" wrapText="1"/>
    </xf>
    <xf numFmtId="168" fontId="27" fillId="34" borderId="62" xfId="91" applyNumberFormat="1" applyFont="1" applyFill="1" applyBorder="1" applyAlignment="1">
      <alignment horizontal="center" vertical="center"/>
    </xf>
    <xf numFmtId="168" fontId="27" fillId="34" borderId="63" xfId="91" applyNumberFormat="1" applyFont="1" applyFill="1" applyBorder="1" applyAlignment="1">
      <alignment horizontal="center" vertical="center"/>
    </xf>
    <xf numFmtId="0" fontId="24" fillId="40" borderId="50" xfId="0" applyFont="1" applyFill="1" applyBorder="1" applyAlignment="1">
      <alignment horizontal="center" vertical="center"/>
    </xf>
    <xf numFmtId="0" fontId="24" fillId="40" borderId="51" xfId="0" applyFont="1" applyFill="1" applyBorder="1" applyAlignment="1">
      <alignment horizontal="center" vertical="center"/>
    </xf>
    <xf numFmtId="0" fontId="24" fillId="40" borderId="27" xfId="0" applyFont="1" applyFill="1" applyBorder="1" applyAlignment="1">
      <alignment horizontal="center" vertical="center"/>
    </xf>
    <xf numFmtId="0" fontId="24" fillId="40" borderId="31" xfId="0" applyFont="1" applyFill="1" applyBorder="1" applyAlignment="1">
      <alignment horizontal="center" vertical="center"/>
    </xf>
    <xf numFmtId="0" fontId="24" fillId="40" borderId="32" xfId="0" applyFont="1" applyFill="1" applyBorder="1" applyAlignment="1">
      <alignment horizontal="center" vertical="center"/>
    </xf>
    <xf numFmtId="0" fontId="24" fillId="40" borderId="67" xfId="0" applyFont="1" applyFill="1" applyBorder="1" applyAlignment="1">
      <alignment horizontal="center" vertical="center"/>
    </xf>
    <xf numFmtId="0" fontId="48" fillId="36" borderId="22" xfId="0" applyFont="1" applyFill="1" applyBorder="1" applyAlignment="1">
      <alignment horizontal="center" vertical="center"/>
    </xf>
    <xf numFmtId="3" fontId="49" fillId="36" borderId="75" xfId="43" applyNumberFormat="1" applyFont="1" applyFill="1" applyBorder="1" applyAlignment="1">
      <alignment horizontal="center" vertical="center"/>
    </xf>
    <xf numFmtId="3" fontId="49" fillId="36" borderId="39" xfId="43" applyNumberFormat="1" applyFont="1" applyFill="1" applyBorder="1" applyAlignment="1">
      <alignment horizontal="center" vertical="center"/>
    </xf>
    <xf numFmtId="169" fontId="50" fillId="36" borderId="39" xfId="91" applyNumberFormat="1" applyFont="1" applyFill="1" applyBorder="1" applyAlignment="1">
      <alignment horizontal="center" vertical="center"/>
    </xf>
    <xf numFmtId="0" fontId="24" fillId="36" borderId="23" xfId="0" applyFont="1" applyFill="1" applyBorder="1" applyAlignment="1">
      <alignment horizontal="center" vertical="center"/>
    </xf>
  </cellXfs>
  <cellStyles count="9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 2" xfId="44"/>
    <cellStyle name="Comma 2" xfId="45"/>
    <cellStyle name="Comma 2 2" xfId="46"/>
    <cellStyle name="Comma 2 3" xfId="47"/>
    <cellStyle name="Comma 2 4" xfId="48"/>
    <cellStyle name="Comma 2 4 2" xfId="49"/>
    <cellStyle name="Comma 2 5" xfId="50"/>
    <cellStyle name="Comma 3" xfId="51"/>
    <cellStyle name="Comma 3 2" xfId="52"/>
    <cellStyle name="Comma 3 3" xfId="53"/>
    <cellStyle name="Comma 4" xfId="54"/>
    <cellStyle name="Currency 2" xfId="55"/>
    <cellStyle name="Currency 2 2" xfId="5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2" xfId="57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8"/>
    <cellStyle name="Normal 2 2" xfId="59"/>
    <cellStyle name="Normal 2 2 2" xfId="60"/>
    <cellStyle name="Normal 2 2 3" xfId="61"/>
    <cellStyle name="Normal 2 3" xfId="62"/>
    <cellStyle name="Normal 3" xfId="43"/>
    <cellStyle name="Normal 3 2" xfId="63"/>
    <cellStyle name="Normal 3 3" xfId="64"/>
    <cellStyle name="Normal 3 4" xfId="65"/>
    <cellStyle name="Normal 3 5" xfId="66"/>
    <cellStyle name="Normal 3 6" xfId="67"/>
    <cellStyle name="Normal 3 7" xfId="68"/>
    <cellStyle name="Normal 3 7 2" xfId="69"/>
    <cellStyle name="Normal 3 8" xfId="70"/>
    <cellStyle name="Normal 4" xfId="71"/>
    <cellStyle name="Normal 4 2" xfId="72"/>
    <cellStyle name="Normal 4 3" xfId="73"/>
    <cellStyle name="Normal 4 4" xfId="74"/>
    <cellStyle name="Normal 4 5" xfId="75"/>
    <cellStyle name="Normal 5" xfId="76"/>
    <cellStyle name="Normal 5 2" xfId="77"/>
    <cellStyle name="Normal 5 3" xfId="78"/>
    <cellStyle name="Normal 6" xfId="79"/>
    <cellStyle name="Normal 6 2" xfId="80"/>
    <cellStyle name="Normal 6 3" xfId="81"/>
    <cellStyle name="Normal 7" xfId="82"/>
    <cellStyle name="Normal 7 2" xfId="83"/>
    <cellStyle name="Normal 8" xfId="84"/>
    <cellStyle name="Normal 8 2" xfId="85"/>
    <cellStyle name="Normal 8 2 2" xfId="86"/>
    <cellStyle name="Normal 9" xfId="87"/>
    <cellStyle name="Normal 9 2" xfId="42"/>
    <cellStyle name="Normal_Design-Weather-Calc" xfId="91"/>
    <cellStyle name="Note" xfId="15" builtinId="10" customBuiltin="1"/>
    <cellStyle name="Output" xfId="10" builtinId="21" customBuiltin="1"/>
    <cellStyle name="Percent 2" xfId="88"/>
    <cellStyle name="Percent 2 2" xfId="89"/>
    <cellStyle name="Title" xfId="1" builtinId="15" customBuiltin="1"/>
    <cellStyle name="Total" xfId="17" builtinId="25" customBuiltin="1"/>
    <cellStyle name="vct" xfId="90"/>
    <cellStyle name="Warning Text" xfId="14" builtinId="11" customBuiltin="1"/>
  </cellStyles>
  <dxfs count="0"/>
  <tableStyles count="0" defaultTableStyle="TableStyleMedium2" defaultPivotStyle="PivotStyleLight16"/>
  <colors>
    <mruColors>
      <color rgb="FFFFFF99"/>
      <color rgb="FFFFFFCC"/>
      <color rgb="FFEDEAF2"/>
      <color rgb="FFFFC1C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22"/>
  <sheetViews>
    <sheetView zoomScale="75" zoomScaleNormal="75" workbookViewId="0">
      <selection activeCell="F5" sqref="F5"/>
    </sheetView>
  </sheetViews>
  <sheetFormatPr defaultRowHeight="28.05" customHeight="1"/>
  <cols>
    <col min="1" max="1" width="1.69921875" style="2" customWidth="1"/>
    <col min="2" max="2" width="9.19921875" style="12" bestFit="1" customWidth="1"/>
    <col min="3" max="3" width="8.796875" style="12"/>
    <col min="4" max="10" width="8.796875" style="2"/>
    <col min="11" max="12" width="1.69921875" style="2" customWidth="1"/>
    <col min="13" max="13" width="13.69921875" style="2" customWidth="1"/>
    <col min="14" max="20" width="8.796875" style="2"/>
    <col min="21" max="22" width="1.69921875" style="2" customWidth="1"/>
    <col min="23" max="16384" width="8.796875" style="2"/>
  </cols>
  <sheetData>
    <row r="1" spans="2:20" s="43" customFormat="1" ht="28.05" customHeight="1">
      <c r="B1" s="31" t="s">
        <v>22</v>
      </c>
      <c r="C1" s="42"/>
      <c r="M1" s="31" t="s">
        <v>23</v>
      </c>
      <c r="N1" s="42"/>
    </row>
    <row r="2" spans="2:20" ht="28.05" customHeight="1">
      <c r="B2" s="1" t="s">
        <v>546</v>
      </c>
      <c r="M2" s="1" t="s">
        <v>553</v>
      </c>
      <c r="N2" s="12"/>
    </row>
    <row r="3" spans="2:20" ht="28.05" customHeight="1">
      <c r="B3" s="1" t="s">
        <v>548</v>
      </c>
      <c r="M3" s="1" t="s">
        <v>554</v>
      </c>
      <c r="N3" s="12"/>
    </row>
    <row r="4" spans="2:20" ht="28.05" customHeight="1">
      <c r="B4" s="1" t="s">
        <v>547</v>
      </c>
      <c r="M4" s="1"/>
      <c r="N4" s="12"/>
    </row>
    <row r="5" spans="2:20" ht="28.05" customHeight="1">
      <c r="B5" s="1"/>
      <c r="M5" s="9" t="s">
        <v>0</v>
      </c>
      <c r="N5" s="13" t="s">
        <v>1</v>
      </c>
      <c r="O5" s="3"/>
      <c r="P5" s="3"/>
      <c r="Q5" s="3"/>
      <c r="R5" s="3"/>
      <c r="S5" s="3"/>
      <c r="T5" s="4"/>
    </row>
    <row r="6" spans="2:20" ht="28.05" customHeight="1">
      <c r="B6" s="9" t="s">
        <v>0</v>
      </c>
      <c r="C6" s="13" t="s">
        <v>1</v>
      </c>
      <c r="D6" s="3"/>
      <c r="E6" s="3"/>
      <c r="F6" s="3"/>
      <c r="G6" s="3"/>
      <c r="H6" s="3"/>
      <c r="I6" s="3"/>
      <c r="J6" s="4"/>
      <c r="M6" s="10" t="s">
        <v>24</v>
      </c>
      <c r="N6" s="14" t="s">
        <v>25</v>
      </c>
      <c r="O6" s="5"/>
      <c r="P6" s="5"/>
      <c r="Q6" s="5"/>
      <c r="R6" s="5"/>
      <c r="S6" s="5"/>
      <c r="T6" s="6"/>
    </row>
    <row r="7" spans="2:20" ht="28.05" customHeight="1">
      <c r="B7" s="10" t="s">
        <v>2</v>
      </c>
      <c r="C7" s="14" t="s">
        <v>3</v>
      </c>
      <c r="D7" s="5"/>
      <c r="E7" s="5"/>
      <c r="F7" s="5"/>
      <c r="G7" s="5"/>
      <c r="H7" s="5"/>
      <c r="I7" s="5"/>
      <c r="J7" s="6"/>
      <c r="M7" s="10" t="s">
        <v>26</v>
      </c>
      <c r="N7" s="14" t="s">
        <v>27</v>
      </c>
      <c r="O7" s="5"/>
      <c r="P7" s="5"/>
      <c r="Q7" s="5"/>
      <c r="R7" s="5"/>
      <c r="S7" s="5"/>
      <c r="T7" s="6"/>
    </row>
    <row r="8" spans="2:20" ht="28.05" customHeight="1">
      <c r="B8" s="10" t="s">
        <v>4</v>
      </c>
      <c r="C8" s="14" t="s">
        <v>5</v>
      </c>
      <c r="D8" s="5"/>
      <c r="E8" s="5"/>
      <c r="F8" s="5"/>
      <c r="G8" s="5"/>
      <c r="H8" s="5"/>
      <c r="I8" s="5"/>
      <c r="J8" s="6"/>
      <c r="M8" s="10" t="s">
        <v>28</v>
      </c>
      <c r="N8" s="14" t="s">
        <v>29</v>
      </c>
      <c r="O8" s="5"/>
      <c r="P8" s="5"/>
      <c r="Q8" s="5"/>
      <c r="R8" s="5"/>
      <c r="S8" s="5"/>
      <c r="T8" s="6"/>
    </row>
    <row r="9" spans="2:20" ht="28.05" customHeight="1">
      <c r="B9" s="10" t="s">
        <v>6</v>
      </c>
      <c r="C9" s="14" t="s">
        <v>7</v>
      </c>
      <c r="D9" s="5"/>
      <c r="E9" s="5"/>
      <c r="F9" s="5"/>
      <c r="G9" s="5"/>
      <c r="H9" s="5"/>
      <c r="I9" s="5"/>
      <c r="J9" s="6"/>
      <c r="M9" s="10" t="s">
        <v>30</v>
      </c>
      <c r="N9" s="14" t="s">
        <v>31</v>
      </c>
      <c r="O9" s="5"/>
      <c r="P9" s="5"/>
      <c r="Q9" s="5"/>
      <c r="R9" s="5"/>
      <c r="S9" s="5"/>
      <c r="T9" s="6"/>
    </row>
    <row r="10" spans="2:20" ht="28.05" customHeight="1">
      <c r="B10" s="10" t="s">
        <v>8</v>
      </c>
      <c r="C10" s="14" t="s">
        <v>9</v>
      </c>
      <c r="D10" s="5"/>
      <c r="E10" s="5"/>
      <c r="F10" s="5"/>
      <c r="G10" s="5"/>
      <c r="H10" s="5"/>
      <c r="I10" s="5"/>
      <c r="J10" s="6"/>
      <c r="M10" s="10" t="s">
        <v>32</v>
      </c>
      <c r="N10" s="14" t="s">
        <v>33</v>
      </c>
      <c r="O10" s="5"/>
      <c r="P10" s="5"/>
      <c r="Q10" s="5"/>
      <c r="R10" s="5"/>
      <c r="S10" s="5"/>
      <c r="T10" s="6"/>
    </row>
    <row r="11" spans="2:20" ht="28.05" customHeight="1">
      <c r="B11" s="10" t="s">
        <v>10</v>
      </c>
      <c r="C11" s="14" t="s">
        <v>11</v>
      </c>
      <c r="D11" s="5"/>
      <c r="E11" s="5"/>
      <c r="F11" s="5"/>
      <c r="G11" s="5"/>
      <c r="H11" s="5"/>
      <c r="I11" s="5"/>
      <c r="J11" s="6"/>
      <c r="M11" s="10" t="s">
        <v>34</v>
      </c>
      <c r="N11" s="14" t="s">
        <v>35</v>
      </c>
      <c r="O11" s="5"/>
      <c r="P11" s="5"/>
      <c r="Q11" s="5"/>
      <c r="R11" s="5"/>
      <c r="S11" s="5"/>
      <c r="T11" s="6"/>
    </row>
    <row r="12" spans="2:20" ht="28.05" customHeight="1">
      <c r="B12" s="10" t="s">
        <v>12</v>
      </c>
      <c r="C12" s="14" t="s">
        <v>13</v>
      </c>
      <c r="D12" s="5"/>
      <c r="E12" s="5"/>
      <c r="F12" s="5"/>
      <c r="G12" s="5"/>
      <c r="H12" s="5"/>
      <c r="I12" s="5"/>
      <c r="J12" s="6"/>
      <c r="M12" s="10" t="s">
        <v>36</v>
      </c>
      <c r="N12" s="14" t="s">
        <v>37</v>
      </c>
      <c r="O12" s="5"/>
      <c r="P12" s="5"/>
      <c r="Q12" s="5"/>
      <c r="R12" s="5"/>
      <c r="S12" s="5"/>
      <c r="T12" s="6"/>
    </row>
    <row r="13" spans="2:20" ht="28.05" customHeight="1">
      <c r="B13" s="10" t="s">
        <v>14</v>
      </c>
      <c r="C13" s="14" t="s">
        <v>15</v>
      </c>
      <c r="D13" s="5" t="s">
        <v>16</v>
      </c>
      <c r="E13" s="5"/>
      <c r="F13" s="5"/>
      <c r="G13" s="5"/>
      <c r="H13" s="5"/>
      <c r="I13" s="5"/>
      <c r="J13" s="6"/>
      <c r="M13" s="10" t="s">
        <v>38</v>
      </c>
      <c r="N13" s="14" t="s">
        <v>39</v>
      </c>
      <c r="O13" s="5"/>
      <c r="P13" s="5"/>
      <c r="Q13" s="5"/>
      <c r="R13" s="5"/>
      <c r="S13" s="5"/>
      <c r="T13" s="6"/>
    </row>
    <row r="14" spans="2:20" ht="28.05" customHeight="1">
      <c r="B14" s="10" t="s">
        <v>17</v>
      </c>
      <c r="C14" s="14" t="s">
        <v>18</v>
      </c>
      <c r="D14" s="5" t="s">
        <v>19</v>
      </c>
      <c r="E14" s="5"/>
      <c r="F14" s="5"/>
      <c r="G14" s="5"/>
      <c r="H14" s="5"/>
      <c r="I14" s="5"/>
      <c r="J14" s="6"/>
      <c r="M14" s="10" t="s">
        <v>40</v>
      </c>
      <c r="N14" s="14" t="s">
        <v>41</v>
      </c>
      <c r="O14" s="5"/>
      <c r="P14" s="5"/>
      <c r="Q14" s="5"/>
      <c r="R14" s="5"/>
      <c r="S14" s="5"/>
      <c r="T14" s="6"/>
    </row>
    <row r="15" spans="2:20" ht="28.05" customHeight="1">
      <c r="B15" s="10" t="s">
        <v>20</v>
      </c>
      <c r="C15" s="14" t="s">
        <v>549</v>
      </c>
      <c r="D15" s="5"/>
      <c r="E15" s="5"/>
      <c r="F15" s="5"/>
      <c r="G15" s="5"/>
      <c r="H15" s="5"/>
      <c r="I15" s="5"/>
      <c r="J15" s="6"/>
      <c r="M15" s="10" t="s">
        <v>42</v>
      </c>
      <c r="N15" s="14" t="s">
        <v>43</v>
      </c>
      <c r="O15" s="5"/>
      <c r="P15" s="5"/>
      <c r="Q15" s="5"/>
      <c r="R15" s="5"/>
      <c r="S15" s="5"/>
      <c r="T15" s="6"/>
    </row>
    <row r="16" spans="2:20" ht="28.05" customHeight="1">
      <c r="B16" s="10"/>
      <c r="C16" s="14"/>
      <c r="D16" s="5" t="s">
        <v>550</v>
      </c>
      <c r="E16" s="5"/>
      <c r="F16" s="5"/>
      <c r="G16" s="5"/>
      <c r="H16" s="5"/>
      <c r="I16" s="5"/>
      <c r="J16" s="6"/>
      <c r="M16" s="10" t="s">
        <v>44</v>
      </c>
      <c r="N16" s="14" t="s">
        <v>45</v>
      </c>
      <c r="O16" s="5"/>
      <c r="P16" s="5"/>
      <c r="Q16" s="5"/>
      <c r="R16" s="5"/>
      <c r="S16" s="5"/>
      <c r="T16" s="6"/>
    </row>
    <row r="17" spans="2:20" ht="28.05" customHeight="1">
      <c r="B17" s="10" t="s">
        <v>21</v>
      </c>
      <c r="C17" s="14" t="s">
        <v>551</v>
      </c>
      <c r="D17" s="5"/>
      <c r="E17" s="5"/>
      <c r="F17" s="5"/>
      <c r="G17" s="5"/>
      <c r="H17" s="5"/>
      <c r="I17" s="5"/>
      <c r="J17" s="6"/>
      <c r="M17" s="10" t="s">
        <v>46</v>
      </c>
      <c r="N17" s="14" t="s">
        <v>47</v>
      </c>
      <c r="O17" s="5"/>
      <c r="P17" s="5"/>
      <c r="Q17" s="5"/>
      <c r="R17" s="5"/>
      <c r="S17" s="5"/>
      <c r="T17" s="6"/>
    </row>
    <row r="18" spans="2:20" ht="28.05" customHeight="1">
      <c r="B18" s="11"/>
      <c r="C18" s="15"/>
      <c r="D18" s="7" t="s">
        <v>552</v>
      </c>
      <c r="E18" s="7"/>
      <c r="F18" s="7"/>
      <c r="G18" s="7"/>
      <c r="H18" s="7"/>
      <c r="I18" s="7"/>
      <c r="J18" s="8"/>
      <c r="M18" s="10" t="s">
        <v>48</v>
      </c>
      <c r="N18" s="14" t="s">
        <v>49</v>
      </c>
      <c r="O18" s="5"/>
      <c r="P18" s="5"/>
      <c r="Q18" s="5"/>
      <c r="R18" s="5"/>
      <c r="S18" s="5"/>
      <c r="T18" s="6"/>
    </row>
    <row r="19" spans="2:20" ht="28.05" customHeight="1">
      <c r="M19" s="10" t="s">
        <v>50</v>
      </c>
      <c r="N19" s="14" t="s">
        <v>51</v>
      </c>
      <c r="O19" s="5"/>
      <c r="P19" s="5"/>
      <c r="Q19" s="5"/>
      <c r="R19" s="5"/>
      <c r="S19" s="5"/>
      <c r="T19" s="6"/>
    </row>
    <row r="20" spans="2:20" ht="28.05" customHeight="1">
      <c r="M20" s="10" t="s">
        <v>52</v>
      </c>
      <c r="N20" s="14" t="s">
        <v>53</v>
      </c>
      <c r="O20" s="5"/>
      <c r="P20" s="5"/>
      <c r="Q20" s="5"/>
      <c r="R20" s="5"/>
      <c r="S20" s="5"/>
      <c r="T20" s="6"/>
    </row>
    <row r="21" spans="2:20" ht="28.05" customHeight="1">
      <c r="M21" s="10" t="s">
        <v>54</v>
      </c>
      <c r="N21" s="14" t="s">
        <v>55</v>
      </c>
      <c r="O21" s="5"/>
      <c r="P21" s="5"/>
      <c r="Q21" s="5"/>
      <c r="R21" s="5"/>
      <c r="S21" s="5"/>
      <c r="T21" s="6"/>
    </row>
    <row r="22" spans="2:20" ht="28.05" customHeight="1">
      <c r="M22" s="11" t="s">
        <v>56</v>
      </c>
      <c r="N22" s="15" t="s">
        <v>57</v>
      </c>
      <c r="O22" s="7"/>
      <c r="P22" s="7"/>
      <c r="Q22" s="7"/>
      <c r="R22" s="7"/>
      <c r="S22" s="7"/>
      <c r="T22" s="8"/>
    </row>
  </sheetData>
  <pageMargins left="0.7" right="0.7" top="0.75" bottom="0.75" header="0.3" footer="0.3"/>
  <pageSetup orientation="portrait" r:id="rId1"/>
  <headerFooter>
    <oddHeader>&amp;LNational Institute of Standards &amp; Technology &amp;RCONTAM Library</oddHeader>
    <oddFooter>&amp;LAppendix A: CONTAM Schedule Library&amp;RAppendix B: CONTAM Wind Pressure Profile Library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S249"/>
  <sheetViews>
    <sheetView topLeftCell="A2" zoomScale="75" zoomScaleNormal="75" workbookViewId="0">
      <selection activeCell="H6" sqref="H6:J6"/>
    </sheetView>
  </sheetViews>
  <sheetFormatPr defaultRowHeight="27" customHeight="1"/>
  <cols>
    <col min="1" max="1" width="1.69921875" customWidth="1"/>
    <col min="2" max="8" width="9.19921875" customWidth="1"/>
    <col min="9" max="10" width="10.69921875" customWidth="1"/>
    <col min="11" max="12" width="10.19921875" customWidth="1"/>
    <col min="13" max="14" width="11.69921875" customWidth="1"/>
    <col min="15" max="15" width="10.19921875" customWidth="1"/>
    <col min="16" max="17" width="11.69921875" customWidth="1"/>
    <col min="18" max="18" width="11.19921875" customWidth="1"/>
    <col min="19" max="20" width="1.69921875" customWidth="1"/>
  </cols>
  <sheetData>
    <row r="1" spans="1:19" ht="27" customHeight="1" thickBot="1">
      <c r="A1" s="22"/>
      <c r="B1" s="16">
        <v>8.5</v>
      </c>
      <c r="C1" s="16">
        <v>8.5</v>
      </c>
      <c r="D1" s="16">
        <v>8.5</v>
      </c>
      <c r="E1" s="16">
        <v>8.5</v>
      </c>
      <c r="F1" s="16">
        <v>8.5</v>
      </c>
      <c r="G1" s="16">
        <v>8.5</v>
      </c>
      <c r="H1" s="16">
        <v>8.5</v>
      </c>
      <c r="I1" s="16">
        <v>10</v>
      </c>
      <c r="J1" s="86">
        <v>10</v>
      </c>
      <c r="K1" s="86">
        <v>9.5</v>
      </c>
      <c r="L1" s="86">
        <v>9.5</v>
      </c>
      <c r="M1" s="86">
        <v>11</v>
      </c>
      <c r="N1" s="86">
        <v>11</v>
      </c>
      <c r="O1" s="86">
        <v>9.5</v>
      </c>
      <c r="P1" s="86">
        <v>11</v>
      </c>
      <c r="Q1" s="86">
        <v>11</v>
      </c>
      <c r="R1" s="86">
        <v>10.5</v>
      </c>
      <c r="S1" s="22"/>
    </row>
    <row r="2" spans="1:19" ht="27" customHeight="1" thickBot="1">
      <c r="A2" s="22"/>
      <c r="B2" s="155" t="s">
        <v>943</v>
      </c>
      <c r="C2" s="156"/>
      <c r="D2" s="57" t="s">
        <v>928</v>
      </c>
      <c r="E2" s="47" t="s">
        <v>902</v>
      </c>
      <c r="F2" s="47" t="s">
        <v>903</v>
      </c>
      <c r="G2" s="213" t="s">
        <v>928</v>
      </c>
      <c r="H2" s="46" t="s">
        <v>897</v>
      </c>
      <c r="I2" s="46" t="s">
        <v>898</v>
      </c>
      <c r="J2" s="46" t="s">
        <v>898</v>
      </c>
      <c r="K2" s="47" t="s">
        <v>904</v>
      </c>
      <c r="L2" s="48" t="s">
        <v>905</v>
      </c>
      <c r="M2" s="70" t="s">
        <v>907</v>
      </c>
      <c r="N2" s="126" t="s">
        <v>909</v>
      </c>
      <c r="O2" s="74" t="s">
        <v>911</v>
      </c>
      <c r="P2" s="49" t="s">
        <v>895</v>
      </c>
      <c r="Q2" s="47" t="s">
        <v>914</v>
      </c>
      <c r="R2" s="50" t="s">
        <v>916</v>
      </c>
      <c r="S2" s="22"/>
    </row>
    <row r="3" spans="1:19" ht="27" customHeight="1" thickBot="1">
      <c r="A3" s="22"/>
      <c r="B3" s="154" t="s">
        <v>935</v>
      </c>
      <c r="C3" s="234" t="s">
        <v>936</v>
      </c>
      <c r="D3" s="212" t="s">
        <v>892</v>
      </c>
      <c r="E3" s="56" t="s">
        <v>938</v>
      </c>
      <c r="F3" s="56" t="s">
        <v>939</v>
      </c>
      <c r="G3" s="214" t="s">
        <v>894</v>
      </c>
      <c r="H3" s="214" t="s">
        <v>899</v>
      </c>
      <c r="I3" s="214" t="s">
        <v>900</v>
      </c>
      <c r="J3" s="214" t="s">
        <v>901</v>
      </c>
      <c r="K3" s="66" t="s">
        <v>893</v>
      </c>
      <c r="L3" s="67" t="s">
        <v>906</v>
      </c>
      <c r="M3" s="71" t="s">
        <v>908</v>
      </c>
      <c r="N3" s="127" t="s">
        <v>910</v>
      </c>
      <c r="O3" s="75" t="s">
        <v>912</v>
      </c>
      <c r="P3" s="68" t="s">
        <v>913</v>
      </c>
      <c r="Q3" s="65" t="s">
        <v>915</v>
      </c>
      <c r="R3" s="69" t="s">
        <v>915</v>
      </c>
      <c r="S3" s="22"/>
    </row>
    <row r="4" spans="1:19" ht="27" customHeight="1" thickBot="1">
      <c r="A4" s="22"/>
      <c r="B4" s="210" t="s">
        <v>949</v>
      </c>
      <c r="C4" s="100"/>
      <c r="D4" s="232">
        <v>0</v>
      </c>
      <c r="E4" s="233">
        <v>95</v>
      </c>
      <c r="F4" s="233">
        <v>75</v>
      </c>
      <c r="G4" s="130">
        <f>D4*0.3048</f>
        <v>0</v>
      </c>
      <c r="H4" s="59">
        <f>101325*(1-2.25577*(10^(-5))*G4)^5.2555</f>
        <v>101325</v>
      </c>
      <c r="I4" s="78">
        <f>H4*0.0002953</f>
        <v>29.921272500000001</v>
      </c>
      <c r="J4" s="79">
        <f>I4*0.48982</f>
        <v>14.656037695949999</v>
      </c>
      <c r="K4" s="60">
        <f>100.45+33.193*J9+2.319*J9^2+0.17074*J9^3+1.2063*(I9*0.4897705)^3</f>
        <v>65.933444437826054</v>
      </c>
      <c r="L4" s="61">
        <f>((O4/K9)/(1-(1-(O4/K9))*(G9/J4)))*100</f>
        <v>39.869161407394429</v>
      </c>
      <c r="M4" s="72">
        <f>0.7543*(Q4*(1+1.6078*O4))/I4</f>
        <v>14.30156203115213</v>
      </c>
      <c r="N4" s="124">
        <f xml:space="preserve"> 1/M4</f>
        <v>6.9922432096701556E-2</v>
      </c>
      <c r="O4" s="76">
        <f>((1093-0.556*F4)*F9 - 0.24*(E4-F4))/(1093 + 0.444*E4-F4)</f>
        <v>1.4137717950541305E-2</v>
      </c>
      <c r="P4" s="62">
        <f>0.24*E4+O4*(1061+0.444*E4)</f>
        <v>38.396447688678158</v>
      </c>
      <c r="Q4" s="63">
        <f>E4+459.7</f>
        <v>554.70000000000005</v>
      </c>
      <c r="R4" s="64">
        <f>F4+459.7</f>
        <v>534.70000000000005</v>
      </c>
      <c r="S4" s="22"/>
    </row>
    <row r="5" spans="1:19" ht="27" customHeight="1" thickBot="1">
      <c r="A5" s="22"/>
      <c r="B5" s="211" t="s">
        <v>950</v>
      </c>
      <c r="C5" s="101"/>
      <c r="D5" s="231">
        <v>7500</v>
      </c>
      <c r="E5" s="134">
        <f>E4 - D7 * ($D5 - $D4)</f>
        <v>68.3</v>
      </c>
      <c r="F5" s="133">
        <f>IF(F4-$D$8*($D5-$D4)&gt;E5,E5,(F4-$D$8*($D5-$D4)))</f>
        <v>57.45</v>
      </c>
      <c r="G5" s="132">
        <f>D5*0.3048</f>
        <v>2286</v>
      </c>
      <c r="H5" s="51">
        <f>101325*(1-2.25577*(10^(-5))*G5)^5.2555</f>
        <v>76714.124156906648</v>
      </c>
      <c r="I5" s="80">
        <f>H5*0.0002953</f>
        <v>22.653680863534536</v>
      </c>
      <c r="J5" s="129">
        <f>I5*0.48982</f>
        <v>11.096225960576486</v>
      </c>
      <c r="K5" s="58">
        <f>100.45+33.193*Q9+2.319*Q9^2+0.17074*Q9^3+1.2063*(P9*0.4897705)^3</f>
        <v>51.121254024623795</v>
      </c>
      <c r="L5" s="52">
        <f>((O5/R9)/(1-(1-(O5/R9))*(N9/J5)))*100</f>
        <v>55.743796600338968</v>
      </c>
      <c r="M5" s="73">
        <f>0.7543*(Q5*(1+1.6078*O5))/I5</f>
        <v>17.889159930302853</v>
      </c>
      <c r="N5" s="125">
        <f xml:space="preserve"> 1/M5</f>
        <v>5.5899774159102765E-2</v>
      </c>
      <c r="O5" s="77">
        <f>((1093-0.556*F5)*M9 - 0.24*(E5-F5))/(1093 + 0.444*E5-F5)</f>
        <v>1.0908157009312502E-2</v>
      </c>
      <c r="P5" s="53">
        <f>0.24*E5+O5*(1061+0.444*E5)</f>
        <v>28.296346629819368</v>
      </c>
      <c r="Q5" s="54">
        <f>E5+459.7</f>
        <v>528</v>
      </c>
      <c r="R5" s="55">
        <f>F5+459.7</f>
        <v>517.15</v>
      </c>
      <c r="S5" s="22"/>
    </row>
    <row r="6" spans="1:19" ht="27" customHeight="1" thickBot="1">
      <c r="A6" s="22"/>
      <c r="B6" s="199" t="s">
        <v>946</v>
      </c>
      <c r="C6" s="88"/>
      <c r="D6" s="89"/>
      <c r="E6" s="90"/>
      <c r="F6" s="89"/>
      <c r="G6" s="90"/>
      <c r="H6" s="230">
        <v>3.5000000000000003E-2</v>
      </c>
      <c r="I6" s="153" t="s">
        <v>820</v>
      </c>
      <c r="J6" s="230">
        <v>0.65</v>
      </c>
      <c r="K6" s="135" t="s">
        <v>815</v>
      </c>
      <c r="L6" s="131"/>
      <c r="M6" s="122"/>
      <c r="N6" s="121"/>
      <c r="O6" s="166" t="s">
        <v>814</v>
      </c>
      <c r="P6" s="44"/>
      <c r="Q6" s="45"/>
      <c r="R6" s="128"/>
      <c r="S6" s="22"/>
    </row>
    <row r="7" spans="1:19" ht="27" customHeight="1">
      <c r="A7" s="22"/>
      <c r="B7" s="147" t="s">
        <v>941</v>
      </c>
      <c r="C7" s="148"/>
      <c r="D7" s="149">
        <v>3.5599999999999998E-3</v>
      </c>
      <c r="E7" s="221" t="s">
        <v>933</v>
      </c>
      <c r="F7" s="222"/>
      <c r="G7" s="222"/>
      <c r="H7" s="222"/>
      <c r="I7" s="222"/>
      <c r="J7" s="222"/>
      <c r="K7" s="223"/>
      <c r="L7" s="221" t="s">
        <v>933</v>
      </c>
      <c r="M7" s="222"/>
      <c r="N7" s="222"/>
      <c r="O7" s="222"/>
      <c r="P7" s="222"/>
      <c r="Q7" s="222"/>
      <c r="R7" s="223"/>
      <c r="S7" s="22"/>
    </row>
    <row r="8" spans="1:19" ht="27" customHeight="1">
      <c r="A8" s="22"/>
      <c r="B8" s="136" t="s">
        <v>940</v>
      </c>
      <c r="C8" s="87"/>
      <c r="D8" s="150">
        <v>2.3400000000000001E-3</v>
      </c>
      <c r="E8" s="175" t="s">
        <v>917</v>
      </c>
      <c r="F8" s="176" t="s">
        <v>918</v>
      </c>
      <c r="G8" s="176" t="s">
        <v>919</v>
      </c>
      <c r="H8" s="176" t="s">
        <v>920</v>
      </c>
      <c r="I8" s="176" t="s">
        <v>921</v>
      </c>
      <c r="J8" s="176" t="s">
        <v>922</v>
      </c>
      <c r="K8" s="177" t="s">
        <v>923</v>
      </c>
      <c r="L8" s="178" t="s">
        <v>917</v>
      </c>
      <c r="M8" s="176" t="s">
        <v>918</v>
      </c>
      <c r="N8" s="176" t="s">
        <v>919</v>
      </c>
      <c r="O8" s="176" t="s">
        <v>920</v>
      </c>
      <c r="P8" s="176" t="s">
        <v>921</v>
      </c>
      <c r="Q8" s="176" t="s">
        <v>922</v>
      </c>
      <c r="R8" s="177" t="s">
        <v>923</v>
      </c>
      <c r="S8" s="22"/>
    </row>
    <row r="9" spans="1:19" ht="27" customHeight="1" thickBot="1">
      <c r="A9" s="22"/>
      <c r="B9" s="151" t="s">
        <v>942</v>
      </c>
      <c r="C9" s="123"/>
      <c r="D9" s="152"/>
      <c r="E9" s="179">
        <f xml:space="preserve"> EXP((-10440.397/R4)+(-11.29465) + (-0.027022355*R4) + (0.00001289036*R4*R4) + (-0.0000000024780681*R4^3)+(6.5459673*LN(R4)))</f>
        <v>0.43050566941181179</v>
      </c>
      <c r="F9" s="180">
        <f>0.62198*E9/(J4-E9)</f>
        <v>1.8822910507756949E-2</v>
      </c>
      <c r="G9" s="181">
        <f xml:space="preserve"> EXP((-10440.397/Q4)+(-11.29465) + (-0.027022355*Q4) + (0.00001289036*Q4*Q4) + (-0.0000000024780681*Q4^3)+(6.5459673*LN(Q4)))</f>
        <v>0.8169985641775287</v>
      </c>
      <c r="H9" s="180">
        <f>G9*2.041772658</f>
        <v>1.6681253299629366</v>
      </c>
      <c r="I9" s="180">
        <f>(I4*O4)/(0.62198+O4)</f>
        <v>0.66500035982204475</v>
      </c>
      <c r="J9" s="180">
        <f>LN(I9*0.4897705)</f>
        <v>-1.1217860621832974</v>
      </c>
      <c r="K9" s="182">
        <f>0.62198*(G9/(J4-G9))</f>
        <v>3.6719078695318048E-2</v>
      </c>
      <c r="L9" s="183">
        <f xml:space="preserve"> EXP((-10440.397/R5)+(-11.29465) + (-0.027022355*R5) + (0.00001289036*R5*R5) + (-0.0000000024780681*R5^3)+(6.5459673*LN(R5)))</f>
        <v>0.2342188912510525</v>
      </c>
      <c r="M9" s="180">
        <f>0.62198*L9/(J5-L9)</f>
        <v>1.3411836785830484E-2</v>
      </c>
      <c r="N9" s="181">
        <f xml:space="preserve"> EXP((-10440.397/Q5)+(-11.29465) + (-0.027022355*Q5) + (0.00001289036*Q5*Q5) + (-0.0000000024780681*Q5^3)+(6.5459673*LN(Q5)))</f>
        <v>0.34308612845484088</v>
      </c>
      <c r="O9" s="180">
        <f>N9*2.041772658</f>
        <v>0.70050387641816991</v>
      </c>
      <c r="P9" s="180">
        <f>(I5*O5)/(0.62198+O5)</f>
        <v>0.39044798826067578</v>
      </c>
      <c r="Q9" s="180">
        <f>LN(P9*0.4897705)</f>
        <v>-1.6542788761903038</v>
      </c>
      <c r="R9" s="182">
        <f>0.62198*(N9/(J5-N9))</f>
        <v>1.9844688482418677E-2</v>
      </c>
      <c r="S9" s="22"/>
    </row>
    <row r="10" spans="1:19" ht="27" customHeight="1" thickBot="1">
      <c r="A10" s="22"/>
      <c r="B10" s="137">
        <v>1.0763915051182401E-3</v>
      </c>
      <c r="C10" s="138" t="s">
        <v>934</v>
      </c>
      <c r="D10" s="139"/>
      <c r="E10" s="140">
        <v>1.0000000000000002E-4</v>
      </c>
      <c r="F10" s="141" t="s">
        <v>929</v>
      </c>
      <c r="G10" s="139"/>
      <c r="H10" s="139"/>
      <c r="I10" s="140">
        <v>0.56687999999999994</v>
      </c>
      <c r="J10" s="142" t="s">
        <v>930</v>
      </c>
      <c r="K10" s="143"/>
      <c r="L10" s="140">
        <v>18.298170075349837</v>
      </c>
      <c r="M10" s="138" t="s">
        <v>931</v>
      </c>
      <c r="N10" s="144"/>
      <c r="O10" s="140">
        <v>1.6990000000000001</v>
      </c>
      <c r="P10" s="145" t="s">
        <v>932</v>
      </c>
      <c r="Q10" s="139"/>
      <c r="R10" s="146"/>
      <c r="S10" s="22"/>
    </row>
    <row r="11" spans="1:19" ht="27" customHeight="1" thickBot="1">
      <c r="A11" s="22"/>
      <c r="B11" s="119"/>
      <c r="C11" s="85"/>
      <c r="E11" s="119"/>
      <c r="F11" s="118"/>
      <c r="I11" s="120"/>
      <c r="J11" s="81"/>
      <c r="K11" s="82"/>
      <c r="L11" s="119"/>
      <c r="M11" s="81"/>
      <c r="N11" s="82"/>
      <c r="O11" s="119"/>
      <c r="P11" s="83"/>
      <c r="R11" s="84"/>
      <c r="S11" s="22"/>
    </row>
    <row r="12" spans="1:19" ht="27" customHeight="1">
      <c r="A12" s="22"/>
      <c r="B12" s="94" t="s">
        <v>924</v>
      </c>
      <c r="C12" s="95"/>
      <c r="D12" s="96"/>
      <c r="E12" s="96"/>
      <c r="F12" s="96"/>
      <c r="G12" s="96"/>
      <c r="H12" s="97"/>
      <c r="I12" s="98" t="s">
        <v>819</v>
      </c>
      <c r="J12" s="99"/>
      <c r="K12" s="215" t="s">
        <v>937</v>
      </c>
      <c r="L12" s="216"/>
      <c r="M12" s="216"/>
      <c r="N12" s="216"/>
      <c r="O12" s="216"/>
      <c r="P12" s="216"/>
      <c r="Q12" s="216"/>
      <c r="R12" s="217"/>
      <c r="S12" s="22"/>
    </row>
    <row r="13" spans="1:19" ht="27" customHeight="1" thickBot="1">
      <c r="A13" s="22"/>
      <c r="B13" s="173" t="s">
        <v>896</v>
      </c>
      <c r="C13" s="91"/>
      <c r="D13" s="92"/>
      <c r="E13" s="92"/>
      <c r="F13" s="92"/>
      <c r="G13" s="92"/>
      <c r="H13" s="92"/>
      <c r="I13" s="92"/>
      <c r="J13" s="93"/>
      <c r="K13" s="218"/>
      <c r="L13" s="219"/>
      <c r="M13" s="219"/>
      <c r="N13" s="219"/>
      <c r="O13" s="219"/>
      <c r="P13" s="219"/>
      <c r="Q13" s="219"/>
      <c r="R13" s="220"/>
      <c r="S13" s="22"/>
    </row>
    <row r="14" spans="1:19" ht="27" customHeight="1" thickBot="1">
      <c r="A14" s="22"/>
      <c r="B14" s="114" t="s">
        <v>557</v>
      </c>
      <c r="C14" s="115"/>
      <c r="D14" s="115" t="s">
        <v>1</v>
      </c>
      <c r="E14" s="115"/>
      <c r="F14" s="115"/>
      <c r="G14" s="115"/>
      <c r="H14" s="116"/>
      <c r="I14" s="115" t="s">
        <v>925</v>
      </c>
      <c r="J14" s="117" t="s">
        <v>926</v>
      </c>
      <c r="K14" s="110" t="s">
        <v>925</v>
      </c>
      <c r="L14" s="111" t="s">
        <v>927</v>
      </c>
      <c r="M14" s="200" t="s">
        <v>947</v>
      </c>
      <c r="N14" s="200" t="s">
        <v>951</v>
      </c>
      <c r="O14" s="111" t="s">
        <v>927</v>
      </c>
      <c r="P14" s="200" t="s">
        <v>948</v>
      </c>
      <c r="Q14" s="200" t="s">
        <v>952</v>
      </c>
      <c r="R14" s="112" t="s">
        <v>926</v>
      </c>
      <c r="S14" s="22"/>
    </row>
    <row r="15" spans="1:19" ht="27" customHeight="1">
      <c r="A15" s="22"/>
      <c r="B15" s="113" t="s">
        <v>58</v>
      </c>
      <c r="C15" s="108"/>
      <c r="D15" s="108" t="s">
        <v>558</v>
      </c>
      <c r="E15" s="108"/>
      <c r="F15" s="108"/>
      <c r="G15" s="108"/>
      <c r="H15" s="157"/>
      <c r="I15" s="163">
        <v>1.8</v>
      </c>
      <c r="J15" s="160" t="s">
        <v>525</v>
      </c>
      <c r="K15" s="107">
        <f>I15*$E$10</f>
        <v>1.8000000000000004E-4</v>
      </c>
      <c r="L15" s="108" t="s">
        <v>622</v>
      </c>
      <c r="M15" s="202">
        <f t="shared" ref="M15:M46" si="0" xml:space="preserve"> $J$6 * K15 * ( 2 * $H$6 / $N$4 ) ^ 0.5</f>
        <v>1.1706487852943303E-4</v>
      </c>
      <c r="N15" s="202">
        <f t="shared" ref="N15:N46" si="1" xml:space="preserve"> $J$6 * K15 * ( 2 * $H$6 / $N$5 ) ^ 0.5</f>
        <v>1.309271924392107E-4</v>
      </c>
      <c r="O15" s="108" t="s">
        <v>816</v>
      </c>
      <c r="P15" s="205">
        <f t="shared" ref="P15:Q17" si="2">M15 * $L$10</f>
        <v>2.142073057181735E-3</v>
      </c>
      <c r="Q15" s="205">
        <f t="shared" si="2"/>
        <v>2.3957280347407348E-3</v>
      </c>
      <c r="R15" s="109" t="s">
        <v>887</v>
      </c>
      <c r="S15" s="22"/>
    </row>
    <row r="16" spans="1:19" ht="27" customHeight="1">
      <c r="A16" s="22"/>
      <c r="B16" s="25" t="s">
        <v>59</v>
      </c>
      <c r="C16" s="18"/>
      <c r="D16" s="18" t="s">
        <v>681</v>
      </c>
      <c r="E16" s="18"/>
      <c r="F16" s="18"/>
      <c r="G16" s="18"/>
      <c r="H16" s="158"/>
      <c r="I16" s="164">
        <v>0.79</v>
      </c>
      <c r="J16" s="161" t="s">
        <v>525</v>
      </c>
      <c r="K16" s="102">
        <f>I16*$E$10</f>
        <v>7.9000000000000023E-5</v>
      </c>
      <c r="L16" s="18" t="s">
        <v>622</v>
      </c>
      <c r="M16" s="201">
        <f t="shared" si="0"/>
        <v>5.1378474465695609E-5</v>
      </c>
      <c r="N16" s="201">
        <f t="shared" si="1"/>
        <v>5.746249001498692E-5</v>
      </c>
      <c r="O16" s="18" t="s">
        <v>816</v>
      </c>
      <c r="P16" s="207">
        <f t="shared" si="2"/>
        <v>9.4013206398531714E-4</v>
      </c>
      <c r="Q16" s="207">
        <f t="shared" si="2"/>
        <v>1.0514584152473225E-3</v>
      </c>
      <c r="R16" s="40" t="s">
        <v>887</v>
      </c>
      <c r="S16" s="22"/>
    </row>
    <row r="17" spans="1:19" ht="27" customHeight="1">
      <c r="A17" s="22"/>
      <c r="B17" s="25" t="s">
        <v>60</v>
      </c>
      <c r="C17" s="18"/>
      <c r="D17" s="18" t="s">
        <v>624</v>
      </c>
      <c r="E17" s="18"/>
      <c r="F17" s="18"/>
      <c r="G17" s="18"/>
      <c r="H17" s="158"/>
      <c r="I17" s="164">
        <v>2.8</v>
      </c>
      <c r="J17" s="161" t="s">
        <v>525</v>
      </c>
      <c r="K17" s="102">
        <f>I17*$E$10</f>
        <v>2.8000000000000003E-4</v>
      </c>
      <c r="L17" s="18" t="s">
        <v>622</v>
      </c>
      <c r="M17" s="201">
        <f t="shared" si="0"/>
        <v>1.821009221568958E-4</v>
      </c>
      <c r="N17" s="201">
        <f t="shared" si="1"/>
        <v>2.0366452157210551E-4</v>
      </c>
      <c r="O17" s="18" t="s">
        <v>816</v>
      </c>
      <c r="P17" s="207">
        <f t="shared" si="2"/>
        <v>3.332113644504921E-3</v>
      </c>
      <c r="Q17" s="207">
        <f t="shared" si="2"/>
        <v>3.7266880540411424E-3</v>
      </c>
      <c r="R17" s="40" t="s">
        <v>887</v>
      </c>
      <c r="S17" s="22"/>
    </row>
    <row r="18" spans="1:19" ht="27" customHeight="1">
      <c r="A18" s="22"/>
      <c r="B18" s="25" t="s">
        <v>61</v>
      </c>
      <c r="C18" s="18"/>
      <c r="D18" s="18" t="s">
        <v>559</v>
      </c>
      <c r="E18" s="18"/>
      <c r="F18" s="18"/>
      <c r="G18" s="18"/>
      <c r="H18" s="158"/>
      <c r="I18" s="164">
        <v>10</v>
      </c>
      <c r="J18" s="161" t="s">
        <v>555</v>
      </c>
      <c r="K18" s="102">
        <f t="shared" ref="K18:K26" si="3">I18*$B$10</f>
        <v>1.0763915051182401E-2</v>
      </c>
      <c r="L18" s="18" t="s">
        <v>739</v>
      </c>
      <c r="M18" s="201">
        <f t="shared" si="0"/>
        <v>7.0004244887100185E-3</v>
      </c>
      <c r="N18" s="201">
        <f t="shared" si="1"/>
        <v>7.8293843183637468E-3</v>
      </c>
      <c r="O18" s="18" t="s">
        <v>817</v>
      </c>
      <c r="P18" s="207">
        <f t="shared" ref="P18:P26" si="4">M18 * $O$10</f>
        <v>1.1893721206318321E-2</v>
      </c>
      <c r="Q18" s="207">
        <f t="shared" ref="Q18:Q49" si="5">N18 * $L$10</f>
        <v>0.14326340584269678</v>
      </c>
      <c r="R18" s="40" t="s">
        <v>888</v>
      </c>
      <c r="S18" s="22"/>
    </row>
    <row r="19" spans="1:19" ht="27" customHeight="1">
      <c r="A19" s="22"/>
      <c r="B19" s="25" t="s">
        <v>62</v>
      </c>
      <c r="C19" s="18"/>
      <c r="D19" s="18" t="s">
        <v>682</v>
      </c>
      <c r="E19" s="18"/>
      <c r="F19" s="18"/>
      <c r="G19" s="18"/>
      <c r="H19" s="158"/>
      <c r="I19" s="164">
        <v>1.5</v>
      </c>
      <c r="J19" s="161" t="s">
        <v>555</v>
      </c>
      <c r="K19" s="102">
        <f t="shared" si="3"/>
        <v>1.6145872576773601E-3</v>
      </c>
      <c r="L19" s="18" t="s">
        <v>739</v>
      </c>
      <c r="M19" s="201">
        <f t="shared" si="0"/>
        <v>1.0500636733065027E-3</v>
      </c>
      <c r="N19" s="201">
        <f t="shared" si="1"/>
        <v>1.1744076477545619E-3</v>
      </c>
      <c r="O19" s="18" t="s">
        <v>817</v>
      </c>
      <c r="P19" s="207">
        <f t="shared" si="4"/>
        <v>1.7840581809477481E-3</v>
      </c>
      <c r="Q19" s="207">
        <f t="shared" si="5"/>
        <v>2.1489510876404518E-2</v>
      </c>
      <c r="R19" s="40" t="s">
        <v>888</v>
      </c>
      <c r="S19" s="22"/>
    </row>
    <row r="20" spans="1:19" ht="27" customHeight="1">
      <c r="A20" s="22"/>
      <c r="B20" s="25" t="s">
        <v>63</v>
      </c>
      <c r="C20" s="18"/>
      <c r="D20" s="18" t="s">
        <v>625</v>
      </c>
      <c r="E20" s="18"/>
      <c r="F20" s="18"/>
      <c r="G20" s="18"/>
      <c r="H20" s="158"/>
      <c r="I20" s="164">
        <v>21</v>
      </c>
      <c r="J20" s="161" t="s">
        <v>555</v>
      </c>
      <c r="K20" s="102">
        <f t="shared" si="3"/>
        <v>2.2604221607483044E-2</v>
      </c>
      <c r="L20" s="18" t="s">
        <v>739</v>
      </c>
      <c r="M20" s="201">
        <f t="shared" si="0"/>
        <v>1.4700891426291041E-2</v>
      </c>
      <c r="N20" s="201">
        <f t="shared" si="1"/>
        <v>1.644170706856387E-2</v>
      </c>
      <c r="O20" s="18" t="s">
        <v>817</v>
      </c>
      <c r="P20" s="207">
        <f t="shared" si="4"/>
        <v>2.4976814533268481E-2</v>
      </c>
      <c r="Q20" s="207">
        <f t="shared" si="5"/>
        <v>0.3008531522696633</v>
      </c>
      <c r="R20" s="40" t="s">
        <v>888</v>
      </c>
      <c r="S20" s="22"/>
    </row>
    <row r="21" spans="1:19" ht="27" customHeight="1">
      <c r="A21" s="22"/>
      <c r="B21" s="25" t="s">
        <v>64</v>
      </c>
      <c r="C21" s="18"/>
      <c r="D21" s="18" t="s">
        <v>560</v>
      </c>
      <c r="E21" s="18"/>
      <c r="F21" s="18"/>
      <c r="G21" s="18"/>
      <c r="H21" s="158"/>
      <c r="I21" s="164">
        <v>20</v>
      </c>
      <c r="J21" s="161" t="s">
        <v>555</v>
      </c>
      <c r="K21" s="102">
        <f t="shared" si="3"/>
        <v>2.1527830102364802E-2</v>
      </c>
      <c r="L21" s="18" t="s">
        <v>739</v>
      </c>
      <c r="M21" s="201">
        <f t="shared" si="0"/>
        <v>1.4000848977420037E-2</v>
      </c>
      <c r="N21" s="201">
        <f t="shared" si="1"/>
        <v>1.5658768636727494E-2</v>
      </c>
      <c r="O21" s="18" t="s">
        <v>817</v>
      </c>
      <c r="P21" s="207">
        <f t="shared" si="4"/>
        <v>2.3787442412636643E-2</v>
      </c>
      <c r="Q21" s="207">
        <f t="shared" si="5"/>
        <v>0.28652681168539357</v>
      </c>
      <c r="R21" s="40" t="s">
        <v>888</v>
      </c>
      <c r="S21" s="22"/>
    </row>
    <row r="22" spans="1:19" ht="27" customHeight="1">
      <c r="A22" s="22"/>
      <c r="B22" s="25" t="s">
        <v>65</v>
      </c>
      <c r="C22" s="18"/>
      <c r="D22" s="18" t="s">
        <v>683</v>
      </c>
      <c r="E22" s="18"/>
      <c r="F22" s="18"/>
      <c r="G22" s="18"/>
      <c r="H22" s="158"/>
      <c r="I22" s="164">
        <v>1.6</v>
      </c>
      <c r="J22" s="161" t="s">
        <v>555</v>
      </c>
      <c r="K22" s="102">
        <f t="shared" si="3"/>
        <v>1.7222264081891842E-3</v>
      </c>
      <c r="L22" s="18" t="s">
        <v>739</v>
      </c>
      <c r="M22" s="201">
        <f t="shared" si="0"/>
        <v>1.1200679181936029E-3</v>
      </c>
      <c r="N22" s="201">
        <f t="shared" si="1"/>
        <v>1.2527014909381993E-3</v>
      </c>
      <c r="O22" s="18" t="s">
        <v>817</v>
      </c>
      <c r="P22" s="207">
        <f t="shared" si="4"/>
        <v>1.9029953930109315E-3</v>
      </c>
      <c r="Q22" s="207">
        <f t="shared" si="5"/>
        <v>2.2922144934831485E-2</v>
      </c>
      <c r="R22" s="40" t="s">
        <v>888</v>
      </c>
      <c r="S22" s="22"/>
    </row>
    <row r="23" spans="1:19" ht="27" customHeight="1">
      <c r="A23" s="22"/>
      <c r="B23" s="25" t="s">
        <v>66</v>
      </c>
      <c r="C23" s="18"/>
      <c r="D23" s="18" t="s">
        <v>626</v>
      </c>
      <c r="E23" s="18"/>
      <c r="F23" s="18"/>
      <c r="G23" s="18"/>
      <c r="H23" s="158"/>
      <c r="I23" s="164">
        <v>21</v>
      </c>
      <c r="J23" s="161" t="s">
        <v>555</v>
      </c>
      <c r="K23" s="102">
        <f t="shared" si="3"/>
        <v>2.2604221607483044E-2</v>
      </c>
      <c r="L23" s="18" t="s">
        <v>739</v>
      </c>
      <c r="M23" s="201">
        <f t="shared" si="0"/>
        <v>1.4700891426291041E-2</v>
      </c>
      <c r="N23" s="201">
        <f t="shared" si="1"/>
        <v>1.644170706856387E-2</v>
      </c>
      <c r="O23" s="18" t="s">
        <v>817</v>
      </c>
      <c r="P23" s="207">
        <f t="shared" si="4"/>
        <v>2.4976814533268481E-2</v>
      </c>
      <c r="Q23" s="207">
        <f t="shared" si="5"/>
        <v>0.3008531522696633</v>
      </c>
      <c r="R23" s="40" t="s">
        <v>888</v>
      </c>
      <c r="S23" s="22"/>
    </row>
    <row r="24" spans="1:19" ht="27" customHeight="1">
      <c r="A24" s="22"/>
      <c r="B24" s="25" t="s">
        <v>67</v>
      </c>
      <c r="C24" s="18"/>
      <c r="D24" s="18" t="s">
        <v>561</v>
      </c>
      <c r="E24" s="18"/>
      <c r="F24" s="18"/>
      <c r="G24" s="18"/>
      <c r="H24" s="158"/>
      <c r="I24" s="164">
        <v>29</v>
      </c>
      <c r="J24" s="161" t="s">
        <v>555</v>
      </c>
      <c r="K24" s="102">
        <f t="shared" si="3"/>
        <v>3.1215353648428965E-2</v>
      </c>
      <c r="L24" s="18" t="s">
        <v>739</v>
      </c>
      <c r="M24" s="201">
        <f t="shared" si="0"/>
        <v>2.0301231017259055E-2</v>
      </c>
      <c r="N24" s="201">
        <f t="shared" si="1"/>
        <v>2.2705214523254864E-2</v>
      </c>
      <c r="O24" s="18" t="s">
        <v>817</v>
      </c>
      <c r="P24" s="207">
        <f t="shared" si="4"/>
        <v>3.4491791498323134E-2</v>
      </c>
      <c r="Q24" s="207">
        <f t="shared" si="5"/>
        <v>0.4154638769438207</v>
      </c>
      <c r="R24" s="40" t="s">
        <v>888</v>
      </c>
      <c r="S24" s="22"/>
    </row>
    <row r="25" spans="1:19" ht="27" customHeight="1">
      <c r="A25" s="22"/>
      <c r="B25" s="25" t="s">
        <v>68</v>
      </c>
      <c r="C25" s="18"/>
      <c r="D25" s="18" t="s">
        <v>684</v>
      </c>
      <c r="E25" s="18"/>
      <c r="F25" s="18"/>
      <c r="G25" s="18"/>
      <c r="H25" s="158"/>
      <c r="I25" s="164">
        <v>21</v>
      </c>
      <c r="J25" s="161" t="s">
        <v>555</v>
      </c>
      <c r="K25" s="102">
        <f t="shared" si="3"/>
        <v>2.2604221607483044E-2</v>
      </c>
      <c r="L25" s="18" t="s">
        <v>739</v>
      </c>
      <c r="M25" s="201">
        <f t="shared" si="0"/>
        <v>1.4700891426291041E-2</v>
      </c>
      <c r="N25" s="201">
        <f t="shared" si="1"/>
        <v>1.644170706856387E-2</v>
      </c>
      <c r="O25" s="18" t="s">
        <v>817</v>
      </c>
      <c r="P25" s="207">
        <f t="shared" si="4"/>
        <v>2.4976814533268481E-2</v>
      </c>
      <c r="Q25" s="207">
        <f t="shared" si="5"/>
        <v>0.3008531522696633</v>
      </c>
      <c r="R25" s="40" t="s">
        <v>888</v>
      </c>
      <c r="S25" s="22"/>
    </row>
    <row r="26" spans="1:19" ht="27" customHeight="1">
      <c r="A26" s="22"/>
      <c r="B26" s="25" t="s">
        <v>69</v>
      </c>
      <c r="C26" s="18"/>
      <c r="D26" s="18" t="s">
        <v>627</v>
      </c>
      <c r="E26" s="18"/>
      <c r="F26" s="18"/>
      <c r="G26" s="18"/>
      <c r="H26" s="158"/>
      <c r="I26" s="164">
        <v>36</v>
      </c>
      <c r="J26" s="161" t="s">
        <v>555</v>
      </c>
      <c r="K26" s="102">
        <f t="shared" si="3"/>
        <v>3.8750094184256643E-2</v>
      </c>
      <c r="L26" s="18" t="s">
        <v>739</v>
      </c>
      <c r="M26" s="201">
        <f t="shared" si="0"/>
        <v>2.5201528159356071E-2</v>
      </c>
      <c r="N26" s="201">
        <f t="shared" si="1"/>
        <v>2.818578354610949E-2</v>
      </c>
      <c r="O26" s="18" t="s">
        <v>817</v>
      </c>
      <c r="P26" s="207">
        <f t="shared" si="4"/>
        <v>4.2817396342745964E-2</v>
      </c>
      <c r="Q26" s="207">
        <f t="shared" si="5"/>
        <v>0.51574826103370852</v>
      </c>
      <c r="R26" s="40" t="s">
        <v>888</v>
      </c>
      <c r="S26" s="22"/>
    </row>
    <row r="27" spans="1:19" ht="27" customHeight="1">
      <c r="A27" s="22"/>
      <c r="B27" s="25" t="s">
        <v>70</v>
      </c>
      <c r="C27" s="18"/>
      <c r="D27" s="18" t="s">
        <v>562</v>
      </c>
      <c r="E27" s="18"/>
      <c r="F27" s="18"/>
      <c r="G27" s="18"/>
      <c r="H27" s="158"/>
      <c r="I27" s="164">
        <v>0.31</v>
      </c>
      <c r="J27" s="161" t="s">
        <v>556</v>
      </c>
      <c r="K27" s="102">
        <f>I27*$I$10</f>
        <v>0.17573279999999997</v>
      </c>
      <c r="L27" s="36" t="s">
        <v>738</v>
      </c>
      <c r="M27" s="201">
        <f t="shared" si="0"/>
        <v>0.11428966047576189</v>
      </c>
      <c r="N27" s="201">
        <f t="shared" si="1"/>
        <v>0.12782334513045177</v>
      </c>
      <c r="O27" s="36" t="s">
        <v>818</v>
      </c>
      <c r="P27" s="207">
        <f xml:space="preserve"> M27 * $O$10</f>
        <v>0.19417813314831947</v>
      </c>
      <c r="Q27" s="207">
        <f t="shared" si="5"/>
        <v>2.3389333087971469</v>
      </c>
      <c r="R27" s="103" t="s">
        <v>889</v>
      </c>
      <c r="S27" s="22"/>
    </row>
    <row r="28" spans="1:19" ht="27" customHeight="1">
      <c r="A28" s="22"/>
      <c r="B28" s="25" t="s">
        <v>71</v>
      </c>
      <c r="C28" s="18"/>
      <c r="D28" s="18" t="s">
        <v>685</v>
      </c>
      <c r="E28" s="18"/>
      <c r="F28" s="18"/>
      <c r="G28" s="18"/>
      <c r="H28" s="158"/>
      <c r="I28" s="164">
        <v>0.23</v>
      </c>
      <c r="J28" s="161" t="s">
        <v>556</v>
      </c>
      <c r="K28" s="102">
        <f>I28*$I$10</f>
        <v>0.13038239999999998</v>
      </c>
      <c r="L28" s="36" t="s">
        <v>738</v>
      </c>
      <c r="M28" s="201">
        <f t="shared" si="0"/>
        <v>8.4795554546533022E-2</v>
      </c>
      <c r="N28" s="201">
        <f t="shared" si="1"/>
        <v>9.4836675419367439E-2</v>
      </c>
      <c r="O28" s="36" t="s">
        <v>818</v>
      </c>
      <c r="P28" s="207">
        <f xml:space="preserve"> M28 * $O$10</f>
        <v>0.14406764717455961</v>
      </c>
      <c r="Q28" s="207">
        <f t="shared" si="5"/>
        <v>1.7353376162043348</v>
      </c>
      <c r="R28" s="103" t="s">
        <v>889</v>
      </c>
      <c r="S28" s="22"/>
    </row>
    <row r="29" spans="1:19" ht="27" customHeight="1">
      <c r="A29" s="22"/>
      <c r="B29" s="25" t="s">
        <v>72</v>
      </c>
      <c r="C29" s="18"/>
      <c r="D29" s="18" t="s">
        <v>628</v>
      </c>
      <c r="E29" s="18"/>
      <c r="F29" s="18"/>
      <c r="G29" s="18"/>
      <c r="H29" s="158"/>
      <c r="I29" s="164">
        <v>0.45</v>
      </c>
      <c r="J29" s="161" t="s">
        <v>556</v>
      </c>
      <c r="K29" s="102">
        <f>I29*$I$10</f>
        <v>0.25509599999999999</v>
      </c>
      <c r="L29" s="36" t="s">
        <v>738</v>
      </c>
      <c r="M29" s="201">
        <f t="shared" si="0"/>
        <v>0.16590434585191244</v>
      </c>
      <c r="N29" s="201">
        <f t="shared" si="1"/>
        <v>0.18555001712484936</v>
      </c>
      <c r="O29" s="36" t="s">
        <v>818</v>
      </c>
      <c r="P29" s="207">
        <f xml:space="preserve"> M29 * $O$10</f>
        <v>0.28187148360239922</v>
      </c>
      <c r="Q29" s="207">
        <f t="shared" si="5"/>
        <v>3.3952257708345686</v>
      </c>
      <c r="R29" s="103" t="s">
        <v>889</v>
      </c>
      <c r="S29" s="22"/>
    </row>
    <row r="30" spans="1:19" ht="27" customHeight="1">
      <c r="A30" s="22"/>
      <c r="B30" s="25" t="s">
        <v>73</v>
      </c>
      <c r="C30" s="18"/>
      <c r="D30" s="18" t="s">
        <v>604</v>
      </c>
      <c r="E30" s="18"/>
      <c r="F30" s="18"/>
      <c r="G30" s="18"/>
      <c r="H30" s="158"/>
      <c r="I30" s="164">
        <v>30</v>
      </c>
      <c r="J30" s="161" t="s">
        <v>555</v>
      </c>
      <c r="K30" s="102">
        <f t="shared" ref="K30:K41" si="6">I30*$B$10</f>
        <v>3.2291745153547199E-2</v>
      </c>
      <c r="L30" s="18" t="s">
        <v>739</v>
      </c>
      <c r="M30" s="201">
        <f t="shared" si="0"/>
        <v>2.1001273466130056E-2</v>
      </c>
      <c r="N30" s="201">
        <f t="shared" si="1"/>
        <v>2.3488152955091237E-2</v>
      </c>
      <c r="O30" s="18" t="s">
        <v>817</v>
      </c>
      <c r="P30" s="207">
        <f t="shared" ref="P30:P41" si="7">M30 * $O$10</f>
        <v>3.5681163618954966E-2</v>
      </c>
      <c r="Q30" s="207">
        <f t="shared" si="5"/>
        <v>0.42979021752809032</v>
      </c>
      <c r="R30" s="40" t="s">
        <v>888</v>
      </c>
      <c r="S30" s="22"/>
    </row>
    <row r="31" spans="1:19" ht="27" customHeight="1">
      <c r="A31" s="22"/>
      <c r="B31" s="25" t="s">
        <v>74</v>
      </c>
      <c r="C31" s="18"/>
      <c r="D31" s="18" t="s">
        <v>686</v>
      </c>
      <c r="E31" s="18"/>
      <c r="F31" s="18"/>
      <c r="G31" s="18"/>
      <c r="H31" s="158"/>
      <c r="I31" s="164">
        <v>10</v>
      </c>
      <c r="J31" s="161" t="s">
        <v>555</v>
      </c>
      <c r="K31" s="102">
        <f t="shared" si="6"/>
        <v>1.0763915051182401E-2</v>
      </c>
      <c r="L31" s="18" t="s">
        <v>739</v>
      </c>
      <c r="M31" s="201">
        <f t="shared" si="0"/>
        <v>7.0004244887100185E-3</v>
      </c>
      <c r="N31" s="201">
        <f t="shared" si="1"/>
        <v>7.8293843183637468E-3</v>
      </c>
      <c r="O31" s="18" t="s">
        <v>817</v>
      </c>
      <c r="P31" s="207">
        <f t="shared" si="7"/>
        <v>1.1893721206318321E-2</v>
      </c>
      <c r="Q31" s="207">
        <f t="shared" si="5"/>
        <v>0.14326340584269678</v>
      </c>
      <c r="R31" s="40" t="s">
        <v>888</v>
      </c>
      <c r="S31" s="22"/>
    </row>
    <row r="32" spans="1:19" ht="27" customHeight="1">
      <c r="A32" s="22"/>
      <c r="B32" s="25" t="s">
        <v>75</v>
      </c>
      <c r="C32" s="18"/>
      <c r="D32" s="18" t="s">
        <v>629</v>
      </c>
      <c r="E32" s="18"/>
      <c r="F32" s="18"/>
      <c r="G32" s="18"/>
      <c r="H32" s="158"/>
      <c r="I32" s="164">
        <v>37</v>
      </c>
      <c r="J32" s="161" t="s">
        <v>555</v>
      </c>
      <c r="K32" s="102">
        <f t="shared" si="6"/>
        <v>3.9826485689374885E-2</v>
      </c>
      <c r="L32" s="18" t="s">
        <v>739</v>
      </c>
      <c r="M32" s="201">
        <f t="shared" si="0"/>
        <v>2.5901570608227068E-2</v>
      </c>
      <c r="N32" s="201">
        <f t="shared" si="1"/>
        <v>2.8968721977945863E-2</v>
      </c>
      <c r="O32" s="18" t="s">
        <v>817</v>
      </c>
      <c r="P32" s="207">
        <f t="shared" si="7"/>
        <v>4.4006768463377789E-2</v>
      </c>
      <c r="Q32" s="207">
        <f t="shared" si="5"/>
        <v>0.53007460161797815</v>
      </c>
      <c r="R32" s="40" t="s">
        <v>888</v>
      </c>
      <c r="S32" s="22"/>
    </row>
    <row r="33" spans="1:19" ht="27" customHeight="1">
      <c r="A33" s="22"/>
      <c r="B33" s="25" t="s">
        <v>76</v>
      </c>
      <c r="C33" s="18"/>
      <c r="D33" s="18" t="s">
        <v>605</v>
      </c>
      <c r="E33" s="18"/>
      <c r="F33" s="18"/>
      <c r="G33" s="18"/>
      <c r="H33" s="158"/>
      <c r="I33" s="164">
        <v>18</v>
      </c>
      <c r="J33" s="161" t="s">
        <v>555</v>
      </c>
      <c r="K33" s="102">
        <f t="shared" si="6"/>
        <v>1.9375047092128322E-2</v>
      </c>
      <c r="L33" s="18" t="s">
        <v>739</v>
      </c>
      <c r="M33" s="201">
        <f t="shared" si="0"/>
        <v>1.2600764079678035E-2</v>
      </c>
      <c r="N33" s="201">
        <f t="shared" si="1"/>
        <v>1.4092891773054745E-2</v>
      </c>
      <c r="O33" s="18" t="s">
        <v>817</v>
      </c>
      <c r="P33" s="207">
        <f t="shared" si="7"/>
        <v>2.1408698171372982E-2</v>
      </c>
      <c r="Q33" s="207">
        <f t="shared" si="5"/>
        <v>0.25787413051685426</v>
      </c>
      <c r="R33" s="40" t="s">
        <v>888</v>
      </c>
      <c r="S33" s="22"/>
    </row>
    <row r="34" spans="1:19" ht="27" customHeight="1">
      <c r="A34" s="22"/>
      <c r="B34" s="25" t="s">
        <v>77</v>
      </c>
      <c r="C34" s="18"/>
      <c r="D34" s="18" t="s">
        <v>687</v>
      </c>
      <c r="E34" s="18"/>
      <c r="F34" s="18"/>
      <c r="G34" s="18"/>
      <c r="H34" s="158"/>
      <c r="I34" s="164">
        <v>8</v>
      </c>
      <c r="J34" s="161" t="s">
        <v>555</v>
      </c>
      <c r="K34" s="102">
        <f t="shared" si="6"/>
        <v>8.6111320409459208E-3</v>
      </c>
      <c r="L34" s="18" t="s">
        <v>739</v>
      </c>
      <c r="M34" s="201">
        <f t="shared" si="0"/>
        <v>5.6003395909680152E-3</v>
      </c>
      <c r="N34" s="201">
        <f t="shared" si="1"/>
        <v>6.2635074546909973E-3</v>
      </c>
      <c r="O34" s="18" t="s">
        <v>817</v>
      </c>
      <c r="P34" s="207">
        <f t="shared" si="7"/>
        <v>9.5149769650546574E-3</v>
      </c>
      <c r="Q34" s="207">
        <f t="shared" si="5"/>
        <v>0.11461072467415744</v>
      </c>
      <c r="R34" s="40" t="s">
        <v>888</v>
      </c>
      <c r="S34" s="22"/>
    </row>
    <row r="35" spans="1:19" ht="27" customHeight="1">
      <c r="A35" s="22"/>
      <c r="B35" s="25" t="s">
        <v>78</v>
      </c>
      <c r="C35" s="18"/>
      <c r="D35" s="18" t="s">
        <v>630</v>
      </c>
      <c r="E35" s="18"/>
      <c r="F35" s="18"/>
      <c r="G35" s="18"/>
      <c r="H35" s="158"/>
      <c r="I35" s="164">
        <v>18.5</v>
      </c>
      <c r="J35" s="161" t="s">
        <v>555</v>
      </c>
      <c r="K35" s="102">
        <f t="shared" si="6"/>
        <v>1.9913242844687443E-2</v>
      </c>
      <c r="L35" s="18" t="s">
        <v>739</v>
      </c>
      <c r="M35" s="201">
        <f t="shared" si="0"/>
        <v>1.2950785304113534E-2</v>
      </c>
      <c r="N35" s="201">
        <f t="shared" si="1"/>
        <v>1.4484360988972931E-2</v>
      </c>
      <c r="O35" s="18" t="s">
        <v>817</v>
      </c>
      <c r="P35" s="207">
        <f t="shared" si="7"/>
        <v>2.2003384231688895E-2</v>
      </c>
      <c r="Q35" s="207">
        <f t="shared" si="5"/>
        <v>0.26503730080898907</v>
      </c>
      <c r="R35" s="40" t="s">
        <v>888</v>
      </c>
      <c r="S35" s="22"/>
    </row>
    <row r="36" spans="1:19" ht="27" customHeight="1">
      <c r="A36" s="22"/>
      <c r="B36" s="25" t="s">
        <v>79</v>
      </c>
      <c r="C36" s="18"/>
      <c r="D36" s="18" t="s">
        <v>606</v>
      </c>
      <c r="E36" s="18"/>
      <c r="F36" s="18"/>
      <c r="G36" s="18"/>
      <c r="H36" s="158"/>
      <c r="I36" s="164">
        <v>44</v>
      </c>
      <c r="J36" s="161" t="s">
        <v>555</v>
      </c>
      <c r="K36" s="102">
        <f t="shared" si="6"/>
        <v>4.7361226225202564E-2</v>
      </c>
      <c r="L36" s="18" t="s">
        <v>739</v>
      </c>
      <c r="M36" s="201">
        <f t="shared" si="0"/>
        <v>3.0801867750324084E-2</v>
      </c>
      <c r="N36" s="201">
        <f t="shared" si="1"/>
        <v>3.4449291000800485E-2</v>
      </c>
      <c r="O36" s="18" t="s">
        <v>817</v>
      </c>
      <c r="P36" s="207">
        <f t="shared" si="7"/>
        <v>5.233237330780062E-2</v>
      </c>
      <c r="Q36" s="207">
        <f t="shared" si="5"/>
        <v>0.63035898570786586</v>
      </c>
      <c r="R36" s="40" t="s">
        <v>888</v>
      </c>
      <c r="S36" s="22"/>
    </row>
    <row r="37" spans="1:19" ht="27" customHeight="1">
      <c r="A37" s="22"/>
      <c r="B37" s="25" t="s">
        <v>80</v>
      </c>
      <c r="C37" s="18"/>
      <c r="D37" s="18" t="s">
        <v>688</v>
      </c>
      <c r="E37" s="18"/>
      <c r="F37" s="18"/>
      <c r="G37" s="18"/>
      <c r="H37" s="158"/>
      <c r="I37" s="164">
        <v>23</v>
      </c>
      <c r="J37" s="161" t="s">
        <v>555</v>
      </c>
      <c r="K37" s="102">
        <f t="shared" si="6"/>
        <v>2.475700461771952E-2</v>
      </c>
      <c r="L37" s="18" t="s">
        <v>739</v>
      </c>
      <c r="M37" s="201">
        <f t="shared" si="0"/>
        <v>1.6100976324033039E-2</v>
      </c>
      <c r="N37" s="201">
        <f t="shared" si="1"/>
        <v>1.8007583932236615E-2</v>
      </c>
      <c r="O37" s="18" t="s">
        <v>817</v>
      </c>
      <c r="P37" s="207">
        <f t="shared" si="7"/>
        <v>2.7355558774532135E-2</v>
      </c>
      <c r="Q37" s="207">
        <f t="shared" si="5"/>
        <v>0.32950583343820256</v>
      </c>
      <c r="R37" s="40" t="s">
        <v>888</v>
      </c>
      <c r="S37" s="22"/>
    </row>
    <row r="38" spans="1:19" ht="27" customHeight="1">
      <c r="A38" s="22"/>
      <c r="B38" s="25" t="s">
        <v>81</v>
      </c>
      <c r="C38" s="18"/>
      <c r="D38" s="18" t="s">
        <v>631</v>
      </c>
      <c r="E38" s="18"/>
      <c r="F38" s="18"/>
      <c r="G38" s="18"/>
      <c r="H38" s="158"/>
      <c r="I38" s="164">
        <v>86</v>
      </c>
      <c r="J38" s="161" t="s">
        <v>555</v>
      </c>
      <c r="K38" s="102">
        <f t="shared" si="6"/>
        <v>9.2569669440168645E-2</v>
      </c>
      <c r="L38" s="18" t="s">
        <v>739</v>
      </c>
      <c r="M38" s="201">
        <f t="shared" si="0"/>
        <v>6.020365060290616E-2</v>
      </c>
      <c r="N38" s="201">
        <f t="shared" si="1"/>
        <v>6.7332705137928217E-2</v>
      </c>
      <c r="O38" s="18" t="s">
        <v>817</v>
      </c>
      <c r="P38" s="207">
        <f t="shared" si="7"/>
        <v>0.10228600237433758</v>
      </c>
      <c r="Q38" s="207">
        <f t="shared" si="5"/>
        <v>1.2320652902471922</v>
      </c>
      <c r="R38" s="40" t="s">
        <v>888</v>
      </c>
      <c r="S38" s="22"/>
    </row>
    <row r="39" spans="1:19" ht="27" customHeight="1">
      <c r="A39" s="22"/>
      <c r="B39" s="25" t="s">
        <v>82</v>
      </c>
      <c r="C39" s="18"/>
      <c r="D39" s="18" t="s">
        <v>607</v>
      </c>
      <c r="E39" s="18"/>
      <c r="F39" s="18"/>
      <c r="G39" s="18"/>
      <c r="H39" s="158"/>
      <c r="I39" s="164">
        <v>22</v>
      </c>
      <c r="J39" s="161" t="s">
        <v>555</v>
      </c>
      <c r="K39" s="102">
        <f t="shared" si="6"/>
        <v>2.3680613112601282E-2</v>
      </c>
      <c r="L39" s="18" t="s">
        <v>739</v>
      </c>
      <c r="M39" s="201">
        <f t="shared" si="0"/>
        <v>1.5400933875162042E-2</v>
      </c>
      <c r="N39" s="201">
        <f t="shared" si="1"/>
        <v>1.7224645500400242E-2</v>
      </c>
      <c r="O39" s="18" t="s">
        <v>817</v>
      </c>
      <c r="P39" s="207">
        <f t="shared" si="7"/>
        <v>2.616618665390031E-2</v>
      </c>
      <c r="Q39" s="207">
        <f t="shared" si="5"/>
        <v>0.31517949285393293</v>
      </c>
      <c r="R39" s="40" t="s">
        <v>888</v>
      </c>
      <c r="S39" s="22"/>
    </row>
    <row r="40" spans="1:19" ht="27" customHeight="1">
      <c r="A40" s="22"/>
      <c r="B40" s="25" t="s">
        <v>83</v>
      </c>
      <c r="C40" s="18"/>
      <c r="D40" s="18" t="s">
        <v>689</v>
      </c>
      <c r="E40" s="18"/>
      <c r="F40" s="18"/>
      <c r="G40" s="18"/>
      <c r="H40" s="158"/>
      <c r="I40" s="164">
        <v>14</v>
      </c>
      <c r="J40" s="161" t="s">
        <v>555</v>
      </c>
      <c r="K40" s="102">
        <f t="shared" si="6"/>
        <v>1.5069481071655361E-2</v>
      </c>
      <c r="L40" s="18" t="s">
        <v>739</v>
      </c>
      <c r="M40" s="201">
        <f t="shared" si="0"/>
        <v>9.800594284194027E-3</v>
      </c>
      <c r="N40" s="201">
        <f t="shared" si="1"/>
        <v>1.0961138045709246E-2</v>
      </c>
      <c r="O40" s="18" t="s">
        <v>817</v>
      </c>
      <c r="P40" s="207">
        <f t="shared" si="7"/>
        <v>1.6651209688845651E-2</v>
      </c>
      <c r="Q40" s="207">
        <f t="shared" si="5"/>
        <v>0.20056876817977551</v>
      </c>
      <c r="R40" s="40" t="s">
        <v>888</v>
      </c>
      <c r="S40" s="22"/>
    </row>
    <row r="41" spans="1:19" ht="27" customHeight="1">
      <c r="A41" s="22"/>
      <c r="B41" s="25" t="s">
        <v>84</v>
      </c>
      <c r="C41" s="18"/>
      <c r="D41" s="18" t="s">
        <v>632</v>
      </c>
      <c r="E41" s="18"/>
      <c r="F41" s="18"/>
      <c r="G41" s="18"/>
      <c r="H41" s="158"/>
      <c r="I41" s="164">
        <v>43</v>
      </c>
      <c r="J41" s="161" t="s">
        <v>555</v>
      </c>
      <c r="K41" s="102">
        <f t="shared" si="6"/>
        <v>4.6284834720084322E-2</v>
      </c>
      <c r="L41" s="18" t="s">
        <v>739</v>
      </c>
      <c r="M41" s="201">
        <f t="shared" si="0"/>
        <v>3.010182530145308E-2</v>
      </c>
      <c r="N41" s="201">
        <f t="shared" si="1"/>
        <v>3.3666352568964109E-2</v>
      </c>
      <c r="O41" s="18" t="s">
        <v>817</v>
      </c>
      <c r="P41" s="207">
        <f t="shared" si="7"/>
        <v>5.1143001187168788E-2</v>
      </c>
      <c r="Q41" s="207">
        <f t="shared" si="5"/>
        <v>0.61603264512359612</v>
      </c>
      <c r="R41" s="40" t="s">
        <v>888</v>
      </c>
      <c r="S41" s="22"/>
    </row>
    <row r="42" spans="1:19" ht="27" customHeight="1">
      <c r="A42" s="22"/>
      <c r="B42" s="25" t="s">
        <v>85</v>
      </c>
      <c r="C42" s="18"/>
      <c r="D42" s="18" t="s">
        <v>608</v>
      </c>
      <c r="E42" s="18"/>
      <c r="F42" s="18"/>
      <c r="G42" s="18"/>
      <c r="H42" s="158"/>
      <c r="I42" s="164">
        <v>11</v>
      </c>
      <c r="J42" s="161" t="s">
        <v>525</v>
      </c>
      <c r="K42" s="102">
        <f t="shared" ref="K42:K47" si="8">I42*$E$10</f>
        <v>1.1000000000000003E-3</v>
      </c>
      <c r="L42" s="18" t="s">
        <v>622</v>
      </c>
      <c r="M42" s="201">
        <f t="shared" si="0"/>
        <v>7.1539647990209081E-4</v>
      </c>
      <c r="N42" s="201">
        <f t="shared" si="1"/>
        <v>8.0011062046184329E-4</v>
      </c>
      <c r="O42" s="18" t="s">
        <v>816</v>
      </c>
      <c r="P42" s="207">
        <f t="shared" ref="P42:P47" si="9">M42 * $L$10</f>
        <v>1.3090446460555049E-2</v>
      </c>
      <c r="Q42" s="207">
        <f t="shared" si="5"/>
        <v>1.4640560212304492E-2</v>
      </c>
      <c r="R42" s="40" t="s">
        <v>887</v>
      </c>
      <c r="S42" s="22"/>
    </row>
    <row r="43" spans="1:19" ht="27" customHeight="1">
      <c r="A43" s="22"/>
      <c r="B43" s="25" t="s">
        <v>86</v>
      </c>
      <c r="C43" s="18"/>
      <c r="D43" s="18" t="s">
        <v>690</v>
      </c>
      <c r="E43" s="18"/>
      <c r="F43" s="18"/>
      <c r="G43" s="18"/>
      <c r="H43" s="158"/>
      <c r="I43" s="164">
        <v>7</v>
      </c>
      <c r="J43" s="161" t="s">
        <v>525</v>
      </c>
      <c r="K43" s="102">
        <f t="shared" si="8"/>
        <v>7.000000000000001E-4</v>
      </c>
      <c r="L43" s="18" t="s">
        <v>622</v>
      </c>
      <c r="M43" s="201">
        <f t="shared" si="0"/>
        <v>4.552523053922395E-4</v>
      </c>
      <c r="N43" s="201">
        <f t="shared" si="1"/>
        <v>5.0916130393026382E-4</v>
      </c>
      <c r="O43" s="18" t="s">
        <v>816</v>
      </c>
      <c r="P43" s="207">
        <f t="shared" si="9"/>
        <v>8.3302841112623018E-3</v>
      </c>
      <c r="Q43" s="207">
        <f t="shared" si="5"/>
        <v>9.3167201351028565E-3</v>
      </c>
      <c r="R43" s="40" t="s">
        <v>887</v>
      </c>
      <c r="S43" s="22"/>
    </row>
    <row r="44" spans="1:19" ht="27" customHeight="1">
      <c r="A44" s="22"/>
      <c r="B44" s="25" t="s">
        <v>87</v>
      </c>
      <c r="C44" s="18"/>
      <c r="D44" s="18" t="s">
        <v>633</v>
      </c>
      <c r="E44" s="18"/>
      <c r="F44" s="18"/>
      <c r="G44" s="18"/>
      <c r="H44" s="158"/>
      <c r="I44" s="164">
        <v>22</v>
      </c>
      <c r="J44" s="161" t="s">
        <v>525</v>
      </c>
      <c r="K44" s="102">
        <f t="shared" si="8"/>
        <v>2.2000000000000006E-3</v>
      </c>
      <c r="L44" s="18" t="s">
        <v>622</v>
      </c>
      <c r="M44" s="201">
        <f t="shared" si="0"/>
        <v>1.4307929598041816E-3</v>
      </c>
      <c r="N44" s="201">
        <f t="shared" si="1"/>
        <v>1.6002212409236866E-3</v>
      </c>
      <c r="O44" s="18" t="s">
        <v>816</v>
      </c>
      <c r="P44" s="207">
        <f t="shared" si="9"/>
        <v>2.6180892921110099E-2</v>
      </c>
      <c r="Q44" s="207">
        <f t="shared" si="5"/>
        <v>2.9281120424608984E-2</v>
      </c>
      <c r="R44" s="40" t="s">
        <v>887</v>
      </c>
      <c r="S44" s="22"/>
    </row>
    <row r="45" spans="1:19" ht="27" customHeight="1">
      <c r="A45" s="22"/>
      <c r="B45" s="25" t="s">
        <v>88</v>
      </c>
      <c r="C45" s="18"/>
      <c r="D45" s="18" t="s">
        <v>609</v>
      </c>
      <c r="E45" s="18"/>
      <c r="F45" s="18"/>
      <c r="G45" s="18"/>
      <c r="H45" s="158"/>
      <c r="I45" s="164">
        <v>8</v>
      </c>
      <c r="J45" s="161" t="s">
        <v>525</v>
      </c>
      <c r="K45" s="102">
        <f t="shared" si="8"/>
        <v>8.0000000000000015E-4</v>
      </c>
      <c r="L45" s="18" t="s">
        <v>622</v>
      </c>
      <c r="M45" s="201">
        <f t="shared" si="0"/>
        <v>5.2028834901970229E-4</v>
      </c>
      <c r="N45" s="201">
        <f t="shared" si="1"/>
        <v>5.8189863306315861E-4</v>
      </c>
      <c r="O45" s="18" t="s">
        <v>816</v>
      </c>
      <c r="P45" s="207">
        <f t="shared" si="9"/>
        <v>9.5203246985854882E-3</v>
      </c>
      <c r="Q45" s="207">
        <f t="shared" si="5"/>
        <v>1.0647680154403264E-2</v>
      </c>
      <c r="R45" s="40" t="s">
        <v>887</v>
      </c>
      <c r="S45" s="22"/>
    </row>
    <row r="46" spans="1:19" ht="27" customHeight="1">
      <c r="A46" s="22"/>
      <c r="B46" s="25" t="s">
        <v>89</v>
      </c>
      <c r="C46" s="18"/>
      <c r="D46" s="18" t="s">
        <v>691</v>
      </c>
      <c r="E46" s="18"/>
      <c r="F46" s="18"/>
      <c r="G46" s="18"/>
      <c r="H46" s="158"/>
      <c r="I46" s="164">
        <v>3</v>
      </c>
      <c r="J46" s="161" t="s">
        <v>525</v>
      </c>
      <c r="K46" s="102">
        <f t="shared" si="8"/>
        <v>3.0000000000000003E-4</v>
      </c>
      <c r="L46" s="18" t="s">
        <v>622</v>
      </c>
      <c r="M46" s="201">
        <f t="shared" si="0"/>
        <v>1.9510813088238836E-4</v>
      </c>
      <c r="N46" s="201">
        <f t="shared" si="1"/>
        <v>2.1821198739868446E-4</v>
      </c>
      <c r="O46" s="18" t="s">
        <v>816</v>
      </c>
      <c r="P46" s="207">
        <f t="shared" si="9"/>
        <v>3.5701217619695581E-3</v>
      </c>
      <c r="Q46" s="207">
        <f t="shared" si="5"/>
        <v>3.9928800579012236E-3</v>
      </c>
      <c r="R46" s="40" t="s">
        <v>887</v>
      </c>
      <c r="S46" s="22"/>
    </row>
    <row r="47" spans="1:19" ht="27" customHeight="1">
      <c r="A47" s="22"/>
      <c r="B47" s="25" t="s">
        <v>90</v>
      </c>
      <c r="C47" s="18"/>
      <c r="D47" s="18" t="s">
        <v>634</v>
      </c>
      <c r="E47" s="18"/>
      <c r="F47" s="18"/>
      <c r="G47" s="18"/>
      <c r="H47" s="158"/>
      <c r="I47" s="164">
        <v>23</v>
      </c>
      <c r="J47" s="161" t="s">
        <v>525</v>
      </c>
      <c r="K47" s="102">
        <f t="shared" si="8"/>
        <v>2.3000000000000004E-3</v>
      </c>
      <c r="L47" s="18" t="s">
        <v>622</v>
      </c>
      <c r="M47" s="201">
        <f t="shared" ref="M47:M78" si="10" xml:space="preserve"> $J$6 * K47 * ( 2 * $H$6 / $N$4 ) ^ 0.5</f>
        <v>1.4958290034316442E-3</v>
      </c>
      <c r="N47" s="201">
        <f t="shared" ref="N47:N78" si="11" xml:space="preserve"> $J$6 * K47 * ( 2 * $H$6 / $N$5 ) ^ 0.5</f>
        <v>1.6729585700565809E-3</v>
      </c>
      <c r="O47" s="18" t="s">
        <v>816</v>
      </c>
      <c r="P47" s="207">
        <f t="shared" si="9"/>
        <v>2.7370933508433282E-2</v>
      </c>
      <c r="Q47" s="207">
        <f t="shared" si="5"/>
        <v>3.0612080443909385E-2</v>
      </c>
      <c r="R47" s="40" t="s">
        <v>887</v>
      </c>
      <c r="S47" s="22"/>
    </row>
    <row r="48" spans="1:19" ht="27" customHeight="1">
      <c r="A48" s="22"/>
      <c r="B48" s="25" t="s">
        <v>91</v>
      </c>
      <c r="C48" s="18"/>
      <c r="D48" s="18" t="s">
        <v>563</v>
      </c>
      <c r="E48" s="18"/>
      <c r="F48" s="18"/>
      <c r="G48" s="18"/>
      <c r="H48" s="158"/>
      <c r="I48" s="164">
        <v>0.26</v>
      </c>
      <c r="J48" s="161" t="s">
        <v>555</v>
      </c>
      <c r="K48" s="102">
        <f>I48*$B$10</f>
        <v>2.7986179133074243E-4</v>
      </c>
      <c r="L48" s="18" t="s">
        <v>739</v>
      </c>
      <c r="M48" s="201">
        <f t="shared" si="10"/>
        <v>1.8201103670646051E-4</v>
      </c>
      <c r="N48" s="201">
        <f t="shared" si="11"/>
        <v>2.0356399227745741E-4</v>
      </c>
      <c r="O48" s="18" t="s">
        <v>817</v>
      </c>
      <c r="P48" s="207">
        <f>M48 * $O$10</f>
        <v>3.0923675136427641E-4</v>
      </c>
      <c r="Q48" s="207">
        <f t="shared" si="5"/>
        <v>3.7248485519101168E-3</v>
      </c>
      <c r="R48" s="40" t="s">
        <v>888</v>
      </c>
      <c r="S48" s="22"/>
    </row>
    <row r="49" spans="1:19" ht="27" customHeight="1">
      <c r="A49" s="22"/>
      <c r="B49" s="25" t="s">
        <v>92</v>
      </c>
      <c r="C49" s="18"/>
      <c r="D49" s="18" t="s">
        <v>692</v>
      </c>
      <c r="E49" s="18"/>
      <c r="F49" s="18"/>
      <c r="G49" s="18"/>
      <c r="H49" s="158"/>
      <c r="I49" s="164">
        <v>0.14000000000000001</v>
      </c>
      <c r="J49" s="161" t="s">
        <v>555</v>
      </c>
      <c r="K49" s="102">
        <f>I49*$B$10</f>
        <v>1.5069481071655364E-4</v>
      </c>
      <c r="L49" s="18" t="s">
        <v>739</v>
      </c>
      <c r="M49" s="201">
        <f t="shared" si="10"/>
        <v>9.8005942841940285E-5</v>
      </c>
      <c r="N49" s="201">
        <f t="shared" si="11"/>
        <v>1.0961138045709247E-4</v>
      </c>
      <c r="O49" s="18" t="s">
        <v>817</v>
      </c>
      <c r="P49" s="207">
        <f>M49 * $O$10</f>
        <v>1.6651209688845655E-4</v>
      </c>
      <c r="Q49" s="207">
        <f t="shared" si="5"/>
        <v>2.0056876817977553E-3</v>
      </c>
      <c r="R49" s="40" t="s">
        <v>888</v>
      </c>
      <c r="S49" s="22"/>
    </row>
    <row r="50" spans="1:19" ht="27" customHeight="1">
      <c r="A50" s="22"/>
      <c r="B50" s="25" t="s">
        <v>93</v>
      </c>
      <c r="C50" s="18"/>
      <c r="D50" s="18" t="s">
        <v>635</v>
      </c>
      <c r="E50" s="18"/>
      <c r="F50" s="18"/>
      <c r="G50" s="18"/>
      <c r="H50" s="158"/>
      <c r="I50" s="164">
        <v>0.35</v>
      </c>
      <c r="J50" s="161" t="s">
        <v>555</v>
      </c>
      <c r="K50" s="102">
        <f>I50*$B$10</f>
        <v>3.7673702679138403E-4</v>
      </c>
      <c r="L50" s="18" t="s">
        <v>739</v>
      </c>
      <c r="M50" s="201">
        <f t="shared" si="10"/>
        <v>2.4501485710485063E-4</v>
      </c>
      <c r="N50" s="201">
        <f t="shared" si="11"/>
        <v>2.7402845114273114E-4</v>
      </c>
      <c r="O50" s="18" t="s">
        <v>817</v>
      </c>
      <c r="P50" s="207">
        <f>M50 * $O$10</f>
        <v>4.1628024222114125E-4</v>
      </c>
      <c r="Q50" s="207">
        <f t="shared" ref="Q50:Q81" si="12">N50 * $L$10</f>
        <v>5.0142192044943879E-3</v>
      </c>
      <c r="R50" s="40" t="s">
        <v>888</v>
      </c>
      <c r="S50" s="22"/>
    </row>
    <row r="51" spans="1:19" ht="27" customHeight="1">
      <c r="A51" s="22"/>
      <c r="B51" s="25" t="s">
        <v>94</v>
      </c>
      <c r="C51" s="18"/>
      <c r="D51" s="18" t="s">
        <v>564</v>
      </c>
      <c r="E51" s="18"/>
      <c r="F51" s="18"/>
      <c r="G51" s="18"/>
      <c r="H51" s="158"/>
      <c r="I51" s="164">
        <v>4</v>
      </c>
      <c r="J51" s="161" t="s">
        <v>556</v>
      </c>
      <c r="K51" s="102">
        <f>I51*$I$10</f>
        <v>2.2675199999999998</v>
      </c>
      <c r="L51" s="36" t="s">
        <v>738</v>
      </c>
      <c r="M51" s="201">
        <f t="shared" si="10"/>
        <v>1.4747052964614438</v>
      </c>
      <c r="N51" s="201">
        <f t="shared" si="11"/>
        <v>1.6493334855542163</v>
      </c>
      <c r="O51" s="36" t="s">
        <v>818</v>
      </c>
      <c r="P51" s="207">
        <f xml:space="preserve"> M51 * $O$10</f>
        <v>2.5055242986879929</v>
      </c>
      <c r="Q51" s="207">
        <f t="shared" si="12"/>
        <v>30.179784629640604</v>
      </c>
      <c r="R51" s="103" t="s">
        <v>889</v>
      </c>
      <c r="S51" s="22"/>
    </row>
    <row r="52" spans="1:19" ht="27" customHeight="1">
      <c r="A52" s="22"/>
      <c r="B52" s="25" t="s">
        <v>95</v>
      </c>
      <c r="C52" s="18"/>
      <c r="D52" s="18" t="s">
        <v>565</v>
      </c>
      <c r="E52" s="18"/>
      <c r="F52" s="18"/>
      <c r="G52" s="18"/>
      <c r="H52" s="158"/>
      <c r="I52" s="164">
        <v>5.5</v>
      </c>
      <c r="J52" s="161" t="s">
        <v>525</v>
      </c>
      <c r="K52" s="102">
        <f>I52*$E$10</f>
        <v>5.5000000000000014E-4</v>
      </c>
      <c r="L52" s="18" t="s">
        <v>622</v>
      </c>
      <c r="M52" s="201">
        <f t="shared" si="10"/>
        <v>3.5769823995104541E-4</v>
      </c>
      <c r="N52" s="201">
        <f t="shared" si="11"/>
        <v>4.0005531023092164E-4</v>
      </c>
      <c r="O52" s="18" t="s">
        <v>816</v>
      </c>
      <c r="P52" s="207">
        <f>M52 * $L$10</f>
        <v>6.5452232302775247E-3</v>
      </c>
      <c r="Q52" s="207">
        <f t="shared" si="12"/>
        <v>7.320280106152246E-3</v>
      </c>
      <c r="R52" s="40" t="s">
        <v>887</v>
      </c>
      <c r="S52" s="22"/>
    </row>
    <row r="53" spans="1:19" ht="27" customHeight="1">
      <c r="A53" s="22"/>
      <c r="B53" s="25" t="s">
        <v>96</v>
      </c>
      <c r="C53" s="18"/>
      <c r="D53" s="18" t="s">
        <v>693</v>
      </c>
      <c r="E53" s="18"/>
      <c r="F53" s="18"/>
      <c r="G53" s="18"/>
      <c r="H53" s="158"/>
      <c r="I53" s="164">
        <v>0.6</v>
      </c>
      <c r="J53" s="161" t="s">
        <v>525</v>
      </c>
      <c r="K53" s="102">
        <f>I53*$E$10</f>
        <v>6.0000000000000008E-5</v>
      </c>
      <c r="L53" s="18" t="s">
        <v>622</v>
      </c>
      <c r="M53" s="201">
        <f t="shared" si="10"/>
        <v>3.9021626176477672E-5</v>
      </c>
      <c r="N53" s="201">
        <f t="shared" si="11"/>
        <v>4.3642397479736896E-5</v>
      </c>
      <c r="O53" s="18" t="s">
        <v>816</v>
      </c>
      <c r="P53" s="207">
        <f>M53 * $L$10</f>
        <v>7.1402435239391164E-4</v>
      </c>
      <c r="Q53" s="207">
        <f t="shared" si="12"/>
        <v>7.9857601158024485E-4</v>
      </c>
      <c r="R53" s="40" t="s">
        <v>887</v>
      </c>
      <c r="S53" s="22"/>
    </row>
    <row r="54" spans="1:19" ht="27" customHeight="1">
      <c r="A54" s="22"/>
      <c r="B54" s="25" t="s">
        <v>97</v>
      </c>
      <c r="C54" s="18"/>
      <c r="D54" s="18" t="s">
        <v>636</v>
      </c>
      <c r="E54" s="18"/>
      <c r="F54" s="18"/>
      <c r="G54" s="18"/>
      <c r="H54" s="158"/>
      <c r="I54" s="164">
        <v>15</v>
      </c>
      <c r="J54" s="161" t="s">
        <v>525</v>
      </c>
      <c r="K54" s="102">
        <f>I54*$E$10</f>
        <v>1.5000000000000002E-3</v>
      </c>
      <c r="L54" s="18" t="s">
        <v>622</v>
      </c>
      <c r="M54" s="201">
        <f t="shared" si="10"/>
        <v>9.7554065441194185E-4</v>
      </c>
      <c r="N54" s="201">
        <f t="shared" si="11"/>
        <v>1.0910599369934224E-3</v>
      </c>
      <c r="O54" s="18" t="s">
        <v>816</v>
      </c>
      <c r="P54" s="207">
        <f>M54 * $L$10</f>
        <v>1.785060880984779E-2</v>
      </c>
      <c r="Q54" s="207">
        <f t="shared" si="12"/>
        <v>1.9964400289506121E-2</v>
      </c>
      <c r="R54" s="40" t="s">
        <v>887</v>
      </c>
      <c r="S54" s="22"/>
    </row>
    <row r="55" spans="1:19" ht="27" customHeight="1">
      <c r="A55" s="22"/>
      <c r="B55" s="25" t="s">
        <v>98</v>
      </c>
      <c r="C55" s="18"/>
      <c r="D55" s="18" t="s">
        <v>565</v>
      </c>
      <c r="E55" s="18"/>
      <c r="F55" s="18"/>
      <c r="G55" s="18"/>
      <c r="H55" s="158"/>
      <c r="I55" s="164">
        <v>22</v>
      </c>
      <c r="J55" s="161" t="s">
        <v>555</v>
      </c>
      <c r="K55" s="102">
        <f t="shared" ref="K55:K66" si="13">I55*$B$10</f>
        <v>2.3680613112601282E-2</v>
      </c>
      <c r="L55" s="18" t="s">
        <v>739</v>
      </c>
      <c r="M55" s="201">
        <f t="shared" si="10"/>
        <v>1.5400933875162042E-2</v>
      </c>
      <c r="N55" s="201">
        <f t="shared" si="11"/>
        <v>1.7224645500400242E-2</v>
      </c>
      <c r="O55" s="18" t="s">
        <v>817</v>
      </c>
      <c r="P55" s="207">
        <f t="shared" ref="P55:P66" si="14">M55 * $O$10</f>
        <v>2.616618665390031E-2</v>
      </c>
      <c r="Q55" s="207">
        <f t="shared" si="12"/>
        <v>0.31517949285393293</v>
      </c>
      <c r="R55" s="40" t="s">
        <v>888</v>
      </c>
      <c r="S55" s="22"/>
    </row>
    <row r="56" spans="1:19" ht="27" customHeight="1">
      <c r="A56" s="22"/>
      <c r="B56" s="25" t="s">
        <v>99</v>
      </c>
      <c r="C56" s="18"/>
      <c r="D56" s="18" t="s">
        <v>693</v>
      </c>
      <c r="E56" s="18"/>
      <c r="F56" s="18"/>
      <c r="G56" s="18"/>
      <c r="H56" s="158"/>
      <c r="I56" s="164">
        <v>3</v>
      </c>
      <c r="J56" s="161" t="s">
        <v>555</v>
      </c>
      <c r="K56" s="102">
        <f t="shared" si="13"/>
        <v>3.2291745153547203E-3</v>
      </c>
      <c r="L56" s="18" t="s">
        <v>739</v>
      </c>
      <c r="M56" s="201">
        <f t="shared" si="10"/>
        <v>2.1001273466130055E-3</v>
      </c>
      <c r="N56" s="201">
        <f t="shared" si="11"/>
        <v>2.3488152955091239E-3</v>
      </c>
      <c r="O56" s="18" t="s">
        <v>817</v>
      </c>
      <c r="P56" s="207">
        <f t="shared" si="14"/>
        <v>3.5681163618954963E-3</v>
      </c>
      <c r="Q56" s="207">
        <f t="shared" si="12"/>
        <v>4.2979021752809037E-2</v>
      </c>
      <c r="R56" s="40" t="s">
        <v>888</v>
      </c>
      <c r="S56" s="22"/>
    </row>
    <row r="57" spans="1:19" ht="27" customHeight="1">
      <c r="A57" s="22"/>
      <c r="B57" s="25" t="s">
        <v>100</v>
      </c>
      <c r="C57" s="18"/>
      <c r="D57" s="18" t="s">
        <v>636</v>
      </c>
      <c r="E57" s="18"/>
      <c r="F57" s="18"/>
      <c r="G57" s="18"/>
      <c r="H57" s="158"/>
      <c r="I57" s="164">
        <v>60</v>
      </c>
      <c r="J57" s="161" t="s">
        <v>555</v>
      </c>
      <c r="K57" s="102">
        <f t="shared" si="13"/>
        <v>6.4583490307094399E-2</v>
      </c>
      <c r="L57" s="18" t="s">
        <v>739</v>
      </c>
      <c r="M57" s="201">
        <f t="shared" si="10"/>
        <v>4.2002546932260111E-2</v>
      </c>
      <c r="N57" s="201">
        <f t="shared" si="11"/>
        <v>4.6976305910182474E-2</v>
      </c>
      <c r="O57" s="18" t="s">
        <v>817</v>
      </c>
      <c r="P57" s="207">
        <f t="shared" si="14"/>
        <v>7.1362327237909931E-2</v>
      </c>
      <c r="Q57" s="207">
        <f t="shared" si="12"/>
        <v>0.85958043505618065</v>
      </c>
      <c r="R57" s="40" t="s">
        <v>888</v>
      </c>
      <c r="S57" s="22"/>
    </row>
    <row r="58" spans="1:19" ht="27" customHeight="1">
      <c r="A58" s="22"/>
      <c r="B58" s="25" t="s">
        <v>101</v>
      </c>
      <c r="C58" s="18"/>
      <c r="D58" s="18" t="s">
        <v>610</v>
      </c>
      <c r="E58" s="18"/>
      <c r="F58" s="18"/>
      <c r="G58" s="18"/>
      <c r="H58" s="158"/>
      <c r="I58" s="164">
        <v>21</v>
      </c>
      <c r="J58" s="161" t="s">
        <v>555</v>
      </c>
      <c r="K58" s="102">
        <f t="shared" si="13"/>
        <v>2.2604221607483044E-2</v>
      </c>
      <c r="L58" s="18" t="s">
        <v>739</v>
      </c>
      <c r="M58" s="201">
        <f t="shared" si="10"/>
        <v>1.4700891426291041E-2</v>
      </c>
      <c r="N58" s="201">
        <f t="shared" si="11"/>
        <v>1.644170706856387E-2</v>
      </c>
      <c r="O58" s="18" t="s">
        <v>817</v>
      </c>
      <c r="P58" s="207">
        <f t="shared" si="14"/>
        <v>2.4976814533268481E-2</v>
      </c>
      <c r="Q58" s="207">
        <f t="shared" si="12"/>
        <v>0.3008531522696633</v>
      </c>
      <c r="R58" s="40" t="s">
        <v>888</v>
      </c>
      <c r="S58" s="22"/>
    </row>
    <row r="59" spans="1:19" ht="27" customHeight="1">
      <c r="A59" s="22"/>
      <c r="B59" s="25" t="s">
        <v>102</v>
      </c>
      <c r="C59" s="18"/>
      <c r="D59" s="18" t="s">
        <v>694</v>
      </c>
      <c r="E59" s="18"/>
      <c r="F59" s="18"/>
      <c r="G59" s="18"/>
      <c r="H59" s="158"/>
      <c r="I59" s="164">
        <v>12</v>
      </c>
      <c r="J59" s="161" t="s">
        <v>555</v>
      </c>
      <c r="K59" s="102">
        <f t="shared" si="13"/>
        <v>1.2916698061418881E-2</v>
      </c>
      <c r="L59" s="18" t="s">
        <v>739</v>
      </c>
      <c r="M59" s="201">
        <f t="shared" si="10"/>
        <v>8.4005093864520219E-3</v>
      </c>
      <c r="N59" s="201">
        <f t="shared" si="11"/>
        <v>9.3952611820364955E-3</v>
      </c>
      <c r="O59" s="18" t="s">
        <v>817</v>
      </c>
      <c r="P59" s="207">
        <f t="shared" si="14"/>
        <v>1.4272465447581985E-2</v>
      </c>
      <c r="Q59" s="207">
        <f t="shared" si="12"/>
        <v>0.17191608701123615</v>
      </c>
      <c r="R59" s="40" t="s">
        <v>888</v>
      </c>
      <c r="S59" s="22"/>
    </row>
    <row r="60" spans="1:19" ht="27" customHeight="1">
      <c r="A60" s="22"/>
      <c r="B60" s="25" t="s">
        <v>103</v>
      </c>
      <c r="C60" s="18"/>
      <c r="D60" s="18" t="s">
        <v>637</v>
      </c>
      <c r="E60" s="18"/>
      <c r="F60" s="18"/>
      <c r="G60" s="18"/>
      <c r="H60" s="158"/>
      <c r="I60" s="164">
        <v>53</v>
      </c>
      <c r="J60" s="161" t="s">
        <v>555</v>
      </c>
      <c r="K60" s="102">
        <f t="shared" si="13"/>
        <v>5.7048749771266727E-2</v>
      </c>
      <c r="L60" s="18" t="s">
        <v>739</v>
      </c>
      <c r="M60" s="201">
        <f t="shared" si="10"/>
        <v>3.7102249790163105E-2</v>
      </c>
      <c r="N60" s="201">
        <f t="shared" si="11"/>
        <v>4.1495736887327862E-2</v>
      </c>
      <c r="O60" s="18" t="s">
        <v>817</v>
      </c>
      <c r="P60" s="207">
        <f t="shared" si="14"/>
        <v>6.3036722393487121E-2</v>
      </c>
      <c r="Q60" s="207">
        <f t="shared" si="12"/>
        <v>0.75929605096629305</v>
      </c>
      <c r="R60" s="40" t="s">
        <v>888</v>
      </c>
      <c r="S60" s="22"/>
    </row>
    <row r="61" spans="1:19" ht="27" customHeight="1">
      <c r="A61" s="22"/>
      <c r="B61" s="25" t="s">
        <v>104</v>
      </c>
      <c r="C61" s="18"/>
      <c r="D61" s="18" t="s">
        <v>611</v>
      </c>
      <c r="E61" s="18"/>
      <c r="F61" s="18"/>
      <c r="G61" s="18"/>
      <c r="H61" s="158"/>
      <c r="I61" s="164">
        <v>12</v>
      </c>
      <c r="J61" s="161" t="s">
        <v>555</v>
      </c>
      <c r="K61" s="102">
        <f t="shared" si="13"/>
        <v>1.2916698061418881E-2</v>
      </c>
      <c r="L61" s="18" t="s">
        <v>739</v>
      </c>
      <c r="M61" s="201">
        <f t="shared" si="10"/>
        <v>8.4005093864520219E-3</v>
      </c>
      <c r="N61" s="201">
        <f t="shared" si="11"/>
        <v>9.3952611820364955E-3</v>
      </c>
      <c r="O61" s="18" t="s">
        <v>817</v>
      </c>
      <c r="P61" s="207">
        <f t="shared" si="14"/>
        <v>1.4272465447581985E-2</v>
      </c>
      <c r="Q61" s="207">
        <f t="shared" si="12"/>
        <v>0.17191608701123615</v>
      </c>
      <c r="R61" s="40" t="s">
        <v>888</v>
      </c>
      <c r="S61" s="22"/>
    </row>
    <row r="62" spans="1:19" ht="27" customHeight="1">
      <c r="A62" s="22"/>
      <c r="B62" s="25" t="s">
        <v>105</v>
      </c>
      <c r="C62" s="18"/>
      <c r="D62" s="18" t="s">
        <v>695</v>
      </c>
      <c r="E62" s="18"/>
      <c r="F62" s="18"/>
      <c r="G62" s="18"/>
      <c r="H62" s="158"/>
      <c r="I62" s="164">
        <v>4</v>
      </c>
      <c r="J62" s="161" t="s">
        <v>555</v>
      </c>
      <c r="K62" s="102">
        <f t="shared" si="13"/>
        <v>4.3055660204729604E-3</v>
      </c>
      <c r="L62" s="18" t="s">
        <v>739</v>
      </c>
      <c r="M62" s="201">
        <f t="shared" si="10"/>
        <v>2.8001697954840076E-3</v>
      </c>
      <c r="N62" s="201">
        <f t="shared" si="11"/>
        <v>3.1317537273454986E-3</v>
      </c>
      <c r="O62" s="18" t="s">
        <v>817</v>
      </c>
      <c r="P62" s="207">
        <f t="shared" si="14"/>
        <v>4.7574884825273287E-3</v>
      </c>
      <c r="Q62" s="207">
        <f t="shared" si="12"/>
        <v>5.7305362337078718E-2</v>
      </c>
      <c r="R62" s="40" t="s">
        <v>888</v>
      </c>
      <c r="S62" s="22"/>
    </row>
    <row r="63" spans="1:19" ht="27" customHeight="1">
      <c r="A63" s="22"/>
      <c r="B63" s="25" t="s">
        <v>106</v>
      </c>
      <c r="C63" s="18"/>
      <c r="D63" s="18" t="s">
        <v>638</v>
      </c>
      <c r="E63" s="18"/>
      <c r="F63" s="18"/>
      <c r="G63" s="18"/>
      <c r="H63" s="158"/>
      <c r="I63" s="164">
        <v>27</v>
      </c>
      <c r="J63" s="161" t="s">
        <v>555</v>
      </c>
      <c r="K63" s="102">
        <f t="shared" si="13"/>
        <v>2.9062570638192481E-2</v>
      </c>
      <c r="L63" s="18" t="s">
        <v>739</v>
      </c>
      <c r="M63" s="201">
        <f t="shared" si="10"/>
        <v>1.890114611951705E-2</v>
      </c>
      <c r="N63" s="201">
        <f t="shared" si="11"/>
        <v>2.1139337659582116E-2</v>
      </c>
      <c r="O63" s="18" t="s">
        <v>817</v>
      </c>
      <c r="P63" s="207">
        <f t="shared" si="14"/>
        <v>3.211304725705947E-2</v>
      </c>
      <c r="Q63" s="207">
        <f t="shared" si="12"/>
        <v>0.38681119577528134</v>
      </c>
      <c r="R63" s="40" t="s">
        <v>888</v>
      </c>
      <c r="S63" s="22"/>
    </row>
    <row r="64" spans="1:19" ht="27" customHeight="1">
      <c r="A64" s="22"/>
      <c r="B64" s="25" t="s">
        <v>107</v>
      </c>
      <c r="C64" s="18"/>
      <c r="D64" s="18" t="s">
        <v>566</v>
      </c>
      <c r="E64" s="18"/>
      <c r="F64" s="18"/>
      <c r="G64" s="18"/>
      <c r="H64" s="158"/>
      <c r="I64" s="164">
        <v>6</v>
      </c>
      <c r="J64" s="161" t="s">
        <v>555</v>
      </c>
      <c r="K64" s="102">
        <f t="shared" si="13"/>
        <v>6.4583490307094406E-3</v>
      </c>
      <c r="L64" s="18" t="s">
        <v>739</v>
      </c>
      <c r="M64" s="201">
        <f t="shared" si="10"/>
        <v>4.2002546932260109E-3</v>
      </c>
      <c r="N64" s="201">
        <f t="shared" si="11"/>
        <v>4.6976305910182477E-3</v>
      </c>
      <c r="O64" s="18" t="s">
        <v>817</v>
      </c>
      <c r="P64" s="207">
        <f t="shared" si="14"/>
        <v>7.1362327237909926E-3</v>
      </c>
      <c r="Q64" s="207">
        <f t="shared" si="12"/>
        <v>8.5958043505618073E-2</v>
      </c>
      <c r="R64" s="40" t="s">
        <v>888</v>
      </c>
      <c r="S64" s="22"/>
    </row>
    <row r="65" spans="1:19" ht="27" customHeight="1">
      <c r="A65" s="22"/>
      <c r="B65" s="25" t="s">
        <v>108</v>
      </c>
      <c r="C65" s="18"/>
      <c r="D65" s="18" t="s">
        <v>696</v>
      </c>
      <c r="E65" s="18"/>
      <c r="F65" s="18"/>
      <c r="G65" s="18"/>
      <c r="H65" s="158"/>
      <c r="I65" s="164">
        <v>3</v>
      </c>
      <c r="J65" s="161" t="s">
        <v>555</v>
      </c>
      <c r="K65" s="102">
        <f t="shared" si="13"/>
        <v>3.2291745153547203E-3</v>
      </c>
      <c r="L65" s="18" t="s">
        <v>739</v>
      </c>
      <c r="M65" s="201">
        <f t="shared" si="10"/>
        <v>2.1001273466130055E-3</v>
      </c>
      <c r="N65" s="201">
        <f t="shared" si="11"/>
        <v>2.3488152955091239E-3</v>
      </c>
      <c r="O65" s="18" t="s">
        <v>817</v>
      </c>
      <c r="P65" s="207">
        <f t="shared" si="14"/>
        <v>3.5681163618954963E-3</v>
      </c>
      <c r="Q65" s="207">
        <f t="shared" si="12"/>
        <v>4.2979021752809037E-2</v>
      </c>
      <c r="R65" s="40" t="s">
        <v>888</v>
      </c>
      <c r="S65" s="22"/>
    </row>
    <row r="66" spans="1:19" ht="27" customHeight="1">
      <c r="A66" s="22"/>
      <c r="B66" s="25" t="s">
        <v>109</v>
      </c>
      <c r="C66" s="18"/>
      <c r="D66" s="18" t="s">
        <v>639</v>
      </c>
      <c r="E66" s="18"/>
      <c r="F66" s="18"/>
      <c r="G66" s="18"/>
      <c r="H66" s="158"/>
      <c r="I66" s="164">
        <v>6.2</v>
      </c>
      <c r="J66" s="161" t="s">
        <v>555</v>
      </c>
      <c r="K66" s="102">
        <f t="shared" si="13"/>
        <v>6.6736273317330886E-3</v>
      </c>
      <c r="L66" s="18" t="s">
        <v>739</v>
      </c>
      <c r="M66" s="201">
        <f t="shared" si="10"/>
        <v>4.3402631830002118E-3</v>
      </c>
      <c r="N66" s="201">
        <f t="shared" si="11"/>
        <v>4.854218277385523E-3</v>
      </c>
      <c r="O66" s="18" t="s">
        <v>817</v>
      </c>
      <c r="P66" s="207">
        <f t="shared" si="14"/>
        <v>7.3741071479173602E-3</v>
      </c>
      <c r="Q66" s="207">
        <f t="shared" si="12"/>
        <v>8.8823311622472007E-2</v>
      </c>
      <c r="R66" s="40" t="s">
        <v>888</v>
      </c>
      <c r="S66" s="22"/>
    </row>
    <row r="67" spans="1:19" ht="27" customHeight="1">
      <c r="A67" s="22"/>
      <c r="B67" s="25" t="s">
        <v>110</v>
      </c>
      <c r="C67" s="18"/>
      <c r="D67" s="18" t="s">
        <v>567</v>
      </c>
      <c r="E67" s="18"/>
      <c r="F67" s="18"/>
      <c r="G67" s="18"/>
      <c r="H67" s="158"/>
      <c r="I67" s="164">
        <v>2.2000000000000002</v>
      </c>
      <c r="J67" s="161" t="s">
        <v>525</v>
      </c>
      <c r="K67" s="102">
        <f t="shared" ref="K67:K80" si="15">I67*$E$10</f>
        <v>2.2000000000000006E-4</v>
      </c>
      <c r="L67" s="18" t="s">
        <v>622</v>
      </c>
      <c r="M67" s="201">
        <f t="shared" si="10"/>
        <v>1.4307929598041816E-4</v>
      </c>
      <c r="N67" s="201">
        <f t="shared" si="11"/>
        <v>1.6002212409236863E-4</v>
      </c>
      <c r="O67" s="18" t="s">
        <v>816</v>
      </c>
      <c r="P67" s="207">
        <f t="shared" ref="P67:P80" si="16">M67 * $L$10</f>
        <v>2.61808929211101E-3</v>
      </c>
      <c r="Q67" s="207">
        <f t="shared" si="12"/>
        <v>2.9281120424608977E-3</v>
      </c>
      <c r="R67" s="40" t="s">
        <v>887</v>
      </c>
      <c r="S67" s="22"/>
    </row>
    <row r="68" spans="1:19" ht="27" customHeight="1">
      <c r="A68" s="22"/>
      <c r="B68" s="25" t="s">
        <v>111</v>
      </c>
      <c r="C68" s="18"/>
      <c r="D68" s="18" t="s">
        <v>697</v>
      </c>
      <c r="E68" s="18"/>
      <c r="F68" s="18"/>
      <c r="G68" s="18"/>
      <c r="H68" s="158"/>
      <c r="I68" s="164">
        <v>0.4</v>
      </c>
      <c r="J68" s="161" t="s">
        <v>525</v>
      </c>
      <c r="K68" s="102">
        <f t="shared" si="15"/>
        <v>4.000000000000001E-5</v>
      </c>
      <c r="L68" s="18" t="s">
        <v>622</v>
      </c>
      <c r="M68" s="201">
        <f t="shared" si="10"/>
        <v>2.6014417450985121E-5</v>
      </c>
      <c r="N68" s="201">
        <f t="shared" si="11"/>
        <v>2.9094931653157937E-5</v>
      </c>
      <c r="O68" s="18" t="s">
        <v>816</v>
      </c>
      <c r="P68" s="207">
        <f t="shared" si="16"/>
        <v>4.7601623492927455E-4</v>
      </c>
      <c r="Q68" s="207">
        <f t="shared" si="12"/>
        <v>5.3238400772016338E-4</v>
      </c>
      <c r="R68" s="40" t="s">
        <v>887</v>
      </c>
      <c r="S68" s="22"/>
    </row>
    <row r="69" spans="1:19" ht="27" customHeight="1">
      <c r="A69" s="22"/>
      <c r="B69" s="25" t="s">
        <v>112</v>
      </c>
      <c r="C69" s="18"/>
      <c r="D69" s="18" t="s">
        <v>640</v>
      </c>
      <c r="E69" s="18"/>
      <c r="F69" s="18"/>
      <c r="G69" s="18"/>
      <c r="H69" s="158"/>
      <c r="I69" s="164">
        <v>4.9000000000000004</v>
      </c>
      <c r="J69" s="161" t="s">
        <v>525</v>
      </c>
      <c r="K69" s="102">
        <f t="shared" si="15"/>
        <v>4.9000000000000009E-4</v>
      </c>
      <c r="L69" s="18" t="s">
        <v>622</v>
      </c>
      <c r="M69" s="201">
        <f t="shared" si="10"/>
        <v>3.1867661377456773E-4</v>
      </c>
      <c r="N69" s="201">
        <f t="shared" si="11"/>
        <v>3.5641291275118471E-4</v>
      </c>
      <c r="O69" s="18" t="s">
        <v>816</v>
      </c>
      <c r="P69" s="207">
        <f t="shared" si="16"/>
        <v>5.8311988778836131E-3</v>
      </c>
      <c r="Q69" s="207">
        <f t="shared" si="12"/>
        <v>6.5217040945720001E-3</v>
      </c>
      <c r="R69" s="40" t="s">
        <v>887</v>
      </c>
      <c r="S69" s="22"/>
    </row>
    <row r="70" spans="1:19" ht="27" customHeight="1">
      <c r="A70" s="22"/>
      <c r="B70" s="25" t="s">
        <v>113</v>
      </c>
      <c r="C70" s="18"/>
      <c r="D70" s="18" t="s">
        <v>568</v>
      </c>
      <c r="E70" s="18"/>
      <c r="F70" s="18"/>
      <c r="G70" s="18"/>
      <c r="H70" s="158"/>
      <c r="I70" s="164">
        <v>1.98</v>
      </c>
      <c r="J70" s="161" t="s">
        <v>525</v>
      </c>
      <c r="K70" s="102">
        <f t="shared" si="15"/>
        <v>1.9800000000000004E-4</v>
      </c>
      <c r="L70" s="18" t="s">
        <v>622</v>
      </c>
      <c r="M70" s="201">
        <f t="shared" si="10"/>
        <v>1.2877136638237633E-4</v>
      </c>
      <c r="N70" s="201">
        <f t="shared" si="11"/>
        <v>1.4401991168313177E-4</v>
      </c>
      <c r="O70" s="18" t="s">
        <v>816</v>
      </c>
      <c r="P70" s="207">
        <f t="shared" si="16"/>
        <v>2.3562803628999086E-3</v>
      </c>
      <c r="Q70" s="207">
        <f t="shared" si="12"/>
        <v>2.635300838214808E-3</v>
      </c>
      <c r="R70" s="40" t="s">
        <v>887</v>
      </c>
      <c r="S70" s="22"/>
    </row>
    <row r="71" spans="1:19" ht="27" customHeight="1">
      <c r="A71" s="22"/>
      <c r="B71" s="25" t="s">
        <v>114</v>
      </c>
      <c r="C71" s="18"/>
      <c r="D71" s="18" t="s">
        <v>569</v>
      </c>
      <c r="E71" s="18"/>
      <c r="F71" s="18"/>
      <c r="G71" s="18"/>
      <c r="H71" s="158"/>
      <c r="I71" s="164">
        <v>2.25</v>
      </c>
      <c r="J71" s="161" t="s">
        <v>525</v>
      </c>
      <c r="K71" s="102">
        <f t="shared" si="15"/>
        <v>2.2500000000000005E-4</v>
      </c>
      <c r="L71" s="18" t="s">
        <v>622</v>
      </c>
      <c r="M71" s="201">
        <f t="shared" si="10"/>
        <v>1.4633109816179128E-4</v>
      </c>
      <c r="N71" s="201">
        <f t="shared" si="11"/>
        <v>1.6365899054901338E-4</v>
      </c>
      <c r="O71" s="18" t="s">
        <v>816</v>
      </c>
      <c r="P71" s="207">
        <f t="shared" si="16"/>
        <v>2.6775913214771687E-3</v>
      </c>
      <c r="Q71" s="207">
        <f t="shared" si="12"/>
        <v>2.9946600434259184E-3</v>
      </c>
      <c r="R71" s="40" t="s">
        <v>887</v>
      </c>
      <c r="S71" s="22"/>
    </row>
    <row r="72" spans="1:19" ht="27" customHeight="1">
      <c r="A72" s="22"/>
      <c r="B72" s="25" t="s">
        <v>115</v>
      </c>
      <c r="C72" s="18"/>
      <c r="D72" s="18" t="s">
        <v>570</v>
      </c>
      <c r="E72" s="18"/>
      <c r="F72" s="18"/>
      <c r="G72" s="18"/>
      <c r="H72" s="158"/>
      <c r="I72" s="164">
        <v>43</v>
      </c>
      <c r="J72" s="161" t="s">
        <v>525</v>
      </c>
      <c r="K72" s="102">
        <f t="shared" si="15"/>
        <v>4.3000000000000009E-3</v>
      </c>
      <c r="L72" s="18" t="s">
        <v>622</v>
      </c>
      <c r="M72" s="201">
        <f t="shared" si="10"/>
        <v>2.7965498759809E-3</v>
      </c>
      <c r="N72" s="201">
        <f t="shared" si="11"/>
        <v>3.1277051527144779E-3</v>
      </c>
      <c r="O72" s="18" t="s">
        <v>816</v>
      </c>
      <c r="P72" s="207">
        <f t="shared" si="16"/>
        <v>5.1171745254897004E-2</v>
      </c>
      <c r="Q72" s="207">
        <f t="shared" si="12"/>
        <v>5.7231280829917554E-2</v>
      </c>
      <c r="R72" s="40" t="s">
        <v>887</v>
      </c>
      <c r="S72" s="22"/>
    </row>
    <row r="73" spans="1:19" ht="27" customHeight="1">
      <c r="A73" s="22"/>
      <c r="B73" s="25" t="s">
        <v>116</v>
      </c>
      <c r="C73" s="18"/>
      <c r="D73" s="18" t="s">
        <v>698</v>
      </c>
      <c r="E73" s="18"/>
      <c r="F73" s="18"/>
      <c r="G73" s="18"/>
      <c r="H73" s="158"/>
      <c r="I73" s="164">
        <v>10</v>
      </c>
      <c r="J73" s="161" t="s">
        <v>525</v>
      </c>
      <c r="K73" s="102">
        <f t="shared" si="15"/>
        <v>1.0000000000000002E-3</v>
      </c>
      <c r="L73" s="18" t="s">
        <v>622</v>
      </c>
      <c r="M73" s="201">
        <f t="shared" si="10"/>
        <v>6.5036043627462797E-4</v>
      </c>
      <c r="N73" s="201">
        <f t="shared" si="11"/>
        <v>7.273732913289484E-4</v>
      </c>
      <c r="O73" s="18" t="s">
        <v>816</v>
      </c>
      <c r="P73" s="207">
        <f t="shared" si="16"/>
        <v>1.1900405873231863E-2</v>
      </c>
      <c r="Q73" s="207">
        <f t="shared" si="12"/>
        <v>1.3309600193004083E-2</v>
      </c>
      <c r="R73" s="40" t="s">
        <v>887</v>
      </c>
      <c r="S73" s="22"/>
    </row>
    <row r="74" spans="1:19" ht="27" customHeight="1">
      <c r="A74" s="22"/>
      <c r="B74" s="25" t="s">
        <v>117</v>
      </c>
      <c r="C74" s="18"/>
      <c r="D74" s="18" t="s">
        <v>641</v>
      </c>
      <c r="E74" s="18"/>
      <c r="F74" s="18"/>
      <c r="G74" s="18"/>
      <c r="H74" s="158"/>
      <c r="I74" s="164">
        <v>92</v>
      </c>
      <c r="J74" s="161" t="s">
        <v>525</v>
      </c>
      <c r="K74" s="102">
        <f t="shared" si="15"/>
        <v>9.2000000000000016E-3</v>
      </c>
      <c r="L74" s="18" t="s">
        <v>622</v>
      </c>
      <c r="M74" s="201">
        <f t="shared" si="10"/>
        <v>5.983316013726577E-3</v>
      </c>
      <c r="N74" s="201">
        <f t="shared" si="11"/>
        <v>6.6918342802263237E-3</v>
      </c>
      <c r="O74" s="18" t="s">
        <v>816</v>
      </c>
      <c r="P74" s="207">
        <f t="shared" si="16"/>
        <v>0.10948373403373313</v>
      </c>
      <c r="Q74" s="207">
        <f t="shared" si="12"/>
        <v>0.12244832177563754</v>
      </c>
      <c r="R74" s="40" t="s">
        <v>887</v>
      </c>
      <c r="S74" s="22"/>
    </row>
    <row r="75" spans="1:19" ht="27" customHeight="1">
      <c r="A75" s="22"/>
      <c r="B75" s="25" t="s">
        <v>118</v>
      </c>
      <c r="C75" s="18"/>
      <c r="D75" s="18" t="s">
        <v>571</v>
      </c>
      <c r="E75" s="18"/>
      <c r="F75" s="18"/>
      <c r="G75" s="18"/>
      <c r="H75" s="158"/>
      <c r="I75" s="164">
        <v>350</v>
      </c>
      <c r="J75" s="161" t="s">
        <v>525</v>
      </c>
      <c r="K75" s="102">
        <f t="shared" si="15"/>
        <v>3.5000000000000003E-2</v>
      </c>
      <c r="L75" s="18" t="s">
        <v>622</v>
      </c>
      <c r="M75" s="201">
        <f t="shared" si="10"/>
        <v>2.2762615269611975E-2</v>
      </c>
      <c r="N75" s="201">
        <f t="shared" si="11"/>
        <v>2.545806519651319E-2</v>
      </c>
      <c r="O75" s="18" t="s">
        <v>816</v>
      </c>
      <c r="P75" s="207">
        <f t="shared" si="16"/>
        <v>0.41651420556311514</v>
      </c>
      <c r="Q75" s="207">
        <f t="shared" si="12"/>
        <v>0.46583600675514281</v>
      </c>
      <c r="R75" s="40" t="s">
        <v>887</v>
      </c>
      <c r="S75" s="22"/>
    </row>
    <row r="76" spans="1:19" ht="27" customHeight="1">
      <c r="A76" s="22"/>
      <c r="B76" s="25" t="s">
        <v>119</v>
      </c>
      <c r="C76" s="18"/>
      <c r="D76" s="18" t="s">
        <v>699</v>
      </c>
      <c r="E76" s="18"/>
      <c r="F76" s="18"/>
      <c r="G76" s="18"/>
      <c r="H76" s="158"/>
      <c r="I76" s="164">
        <v>145</v>
      </c>
      <c r="J76" s="161" t="s">
        <v>525</v>
      </c>
      <c r="K76" s="102">
        <f t="shared" si="15"/>
        <v>1.4500000000000002E-2</v>
      </c>
      <c r="L76" s="18" t="s">
        <v>622</v>
      </c>
      <c r="M76" s="201">
        <f t="shared" si="10"/>
        <v>9.430226325982104E-3</v>
      </c>
      <c r="N76" s="201">
        <f t="shared" si="11"/>
        <v>1.0546912724269749E-2</v>
      </c>
      <c r="O76" s="18" t="s">
        <v>816</v>
      </c>
      <c r="P76" s="207">
        <f t="shared" si="16"/>
        <v>0.17255588516186199</v>
      </c>
      <c r="Q76" s="207">
        <f t="shared" si="12"/>
        <v>0.19298920279855913</v>
      </c>
      <c r="R76" s="40" t="s">
        <v>887</v>
      </c>
      <c r="S76" s="22"/>
    </row>
    <row r="77" spans="1:19" ht="27" customHeight="1">
      <c r="A77" s="22"/>
      <c r="B77" s="25" t="s">
        <v>120</v>
      </c>
      <c r="C77" s="18"/>
      <c r="D77" s="18" t="s">
        <v>642</v>
      </c>
      <c r="E77" s="18"/>
      <c r="F77" s="18"/>
      <c r="G77" s="18"/>
      <c r="H77" s="158"/>
      <c r="I77" s="164">
        <v>380</v>
      </c>
      <c r="J77" s="161" t="s">
        <v>525</v>
      </c>
      <c r="K77" s="102">
        <f t="shared" si="15"/>
        <v>3.8000000000000006E-2</v>
      </c>
      <c r="L77" s="18" t="s">
        <v>622</v>
      </c>
      <c r="M77" s="201">
        <f t="shared" si="10"/>
        <v>2.4713696578435859E-2</v>
      </c>
      <c r="N77" s="201">
        <f t="shared" si="11"/>
        <v>2.7640185070500034E-2</v>
      </c>
      <c r="O77" s="18" t="s">
        <v>816</v>
      </c>
      <c r="P77" s="207">
        <f t="shared" si="16"/>
        <v>0.45221542318281072</v>
      </c>
      <c r="Q77" s="207">
        <f t="shared" si="12"/>
        <v>0.50576480733415508</v>
      </c>
      <c r="R77" s="40" t="s">
        <v>887</v>
      </c>
      <c r="S77" s="22"/>
    </row>
    <row r="78" spans="1:19" ht="27" customHeight="1">
      <c r="A78" s="22"/>
      <c r="B78" s="25" t="s">
        <v>121</v>
      </c>
      <c r="C78" s="18"/>
      <c r="D78" s="18" t="s">
        <v>572</v>
      </c>
      <c r="E78" s="18"/>
      <c r="F78" s="18"/>
      <c r="G78" s="18"/>
      <c r="H78" s="158"/>
      <c r="I78" s="164">
        <v>40</v>
      </c>
      <c r="J78" s="161" t="s">
        <v>525</v>
      </c>
      <c r="K78" s="102">
        <f t="shared" si="15"/>
        <v>4.000000000000001E-3</v>
      </c>
      <c r="L78" s="18" t="s">
        <v>622</v>
      </c>
      <c r="M78" s="201">
        <f t="shared" si="10"/>
        <v>2.6014417450985119E-3</v>
      </c>
      <c r="N78" s="201">
        <f t="shared" si="11"/>
        <v>2.9094931653157936E-3</v>
      </c>
      <c r="O78" s="18" t="s">
        <v>816</v>
      </c>
      <c r="P78" s="207">
        <f t="shared" si="16"/>
        <v>4.7601623492927451E-2</v>
      </c>
      <c r="Q78" s="207">
        <f t="shared" si="12"/>
        <v>5.3238400772016331E-2</v>
      </c>
      <c r="R78" s="40" t="s">
        <v>887</v>
      </c>
      <c r="S78" s="22"/>
    </row>
    <row r="79" spans="1:19" ht="27" customHeight="1">
      <c r="A79" s="22"/>
      <c r="B79" s="25" t="s">
        <v>122</v>
      </c>
      <c r="C79" s="18"/>
      <c r="D79" s="18" t="s">
        <v>700</v>
      </c>
      <c r="E79" s="18"/>
      <c r="F79" s="18"/>
      <c r="G79" s="18"/>
      <c r="H79" s="158"/>
      <c r="I79" s="164">
        <v>4</v>
      </c>
      <c r="J79" s="161" t="s">
        <v>525</v>
      </c>
      <c r="K79" s="102">
        <f t="shared" si="15"/>
        <v>4.0000000000000007E-4</v>
      </c>
      <c r="L79" s="18" t="s">
        <v>622</v>
      </c>
      <c r="M79" s="201">
        <f t="shared" ref="M79:M110" si="17" xml:space="preserve"> $J$6 * K79 * ( 2 * $H$6 / $N$4 ) ^ 0.5</f>
        <v>2.6014417450985114E-4</v>
      </c>
      <c r="N79" s="201">
        <f t="shared" ref="N79:N110" si="18" xml:space="preserve"> $J$6 * K79 * ( 2 * $H$6 / $N$5 ) ^ 0.5</f>
        <v>2.909493165315793E-4</v>
      </c>
      <c r="O79" s="18" t="s">
        <v>816</v>
      </c>
      <c r="P79" s="207">
        <f t="shared" si="16"/>
        <v>4.7601623492927441E-3</v>
      </c>
      <c r="Q79" s="207">
        <f t="shared" si="12"/>
        <v>5.3238400772016321E-3</v>
      </c>
      <c r="R79" s="40" t="s">
        <v>887</v>
      </c>
      <c r="S79" s="22"/>
    </row>
    <row r="80" spans="1:19" ht="27" customHeight="1">
      <c r="A80" s="22"/>
      <c r="B80" s="25" t="s">
        <v>123</v>
      </c>
      <c r="C80" s="18"/>
      <c r="D80" s="18" t="s">
        <v>643</v>
      </c>
      <c r="E80" s="18"/>
      <c r="F80" s="18"/>
      <c r="G80" s="18"/>
      <c r="H80" s="158"/>
      <c r="I80" s="164">
        <v>40</v>
      </c>
      <c r="J80" s="161" t="s">
        <v>525</v>
      </c>
      <c r="K80" s="102">
        <f t="shared" si="15"/>
        <v>4.000000000000001E-3</v>
      </c>
      <c r="L80" s="18" t="s">
        <v>622</v>
      </c>
      <c r="M80" s="201">
        <f t="shared" si="17"/>
        <v>2.6014417450985119E-3</v>
      </c>
      <c r="N80" s="201">
        <f t="shared" si="18"/>
        <v>2.9094931653157936E-3</v>
      </c>
      <c r="O80" s="18" t="s">
        <v>816</v>
      </c>
      <c r="P80" s="207">
        <f t="shared" si="16"/>
        <v>4.7601623492927451E-2</v>
      </c>
      <c r="Q80" s="207">
        <f t="shared" si="12"/>
        <v>5.3238400772016331E-2</v>
      </c>
      <c r="R80" s="40" t="s">
        <v>887</v>
      </c>
      <c r="S80" s="22"/>
    </row>
    <row r="81" spans="1:19" ht="27" customHeight="1">
      <c r="A81" s="22"/>
      <c r="B81" s="25" t="s">
        <v>124</v>
      </c>
      <c r="C81" s="18"/>
      <c r="D81" s="18" t="s">
        <v>573</v>
      </c>
      <c r="E81" s="18"/>
      <c r="F81" s="18"/>
      <c r="G81" s="18"/>
      <c r="H81" s="158"/>
      <c r="I81" s="164">
        <v>12</v>
      </c>
      <c r="J81" s="161" t="s">
        <v>555</v>
      </c>
      <c r="K81" s="102">
        <f>I81*$B$10</f>
        <v>1.2916698061418881E-2</v>
      </c>
      <c r="L81" s="36" t="s">
        <v>739</v>
      </c>
      <c r="M81" s="201">
        <f t="shared" si="17"/>
        <v>8.4005093864520219E-3</v>
      </c>
      <c r="N81" s="201">
        <f t="shared" si="18"/>
        <v>9.3952611820364955E-3</v>
      </c>
      <c r="O81" s="36" t="s">
        <v>817</v>
      </c>
      <c r="P81" s="207">
        <f>M81 * $O$10</f>
        <v>1.4272465447581985E-2</v>
      </c>
      <c r="Q81" s="207">
        <f t="shared" si="12"/>
        <v>0.17191608701123615</v>
      </c>
      <c r="R81" s="103" t="s">
        <v>888</v>
      </c>
      <c r="S81" s="22"/>
    </row>
    <row r="82" spans="1:19" ht="27" customHeight="1">
      <c r="A82" s="22"/>
      <c r="B82" s="25" t="s">
        <v>125</v>
      </c>
      <c r="C82" s="18"/>
      <c r="D82" s="18" t="s">
        <v>701</v>
      </c>
      <c r="E82" s="18"/>
      <c r="F82" s="18"/>
      <c r="G82" s="18"/>
      <c r="H82" s="158"/>
      <c r="I82" s="164">
        <v>2.4</v>
      </c>
      <c r="J82" s="161" t="s">
        <v>555</v>
      </c>
      <c r="K82" s="102">
        <f>I82*$B$10</f>
        <v>2.5833396122837762E-3</v>
      </c>
      <c r="L82" s="36" t="s">
        <v>739</v>
      </c>
      <c r="M82" s="201">
        <f t="shared" si="17"/>
        <v>1.6801018772904044E-3</v>
      </c>
      <c r="N82" s="201">
        <f t="shared" si="18"/>
        <v>1.8790522364072991E-3</v>
      </c>
      <c r="O82" s="36" t="s">
        <v>817</v>
      </c>
      <c r="P82" s="207">
        <f>M82 * $O$10</f>
        <v>2.8544930895163974E-3</v>
      </c>
      <c r="Q82" s="207">
        <f t="shared" ref="Q82:Q113" si="19">N82 * $L$10</f>
        <v>3.4383217402247229E-2</v>
      </c>
      <c r="R82" s="103" t="s">
        <v>888</v>
      </c>
      <c r="S82" s="22"/>
    </row>
    <row r="83" spans="1:19" ht="27" customHeight="1">
      <c r="A83" s="22"/>
      <c r="B83" s="25" t="s">
        <v>126</v>
      </c>
      <c r="C83" s="18"/>
      <c r="D83" s="18" t="s">
        <v>644</v>
      </c>
      <c r="E83" s="18"/>
      <c r="F83" s="18"/>
      <c r="G83" s="18"/>
      <c r="H83" s="158"/>
      <c r="I83" s="164">
        <v>25</v>
      </c>
      <c r="J83" s="161" t="s">
        <v>555</v>
      </c>
      <c r="K83" s="102">
        <f>I83*$B$10</f>
        <v>2.6909787627956004E-2</v>
      </c>
      <c r="L83" s="36" t="s">
        <v>739</v>
      </c>
      <c r="M83" s="201">
        <f t="shared" si="17"/>
        <v>1.7501061221775048E-2</v>
      </c>
      <c r="N83" s="201">
        <f t="shared" si="18"/>
        <v>1.9573460795909367E-2</v>
      </c>
      <c r="O83" s="36" t="s">
        <v>817</v>
      </c>
      <c r="P83" s="207">
        <f>M83 * $O$10</f>
        <v>2.9734303015795809E-2</v>
      </c>
      <c r="Q83" s="207">
        <f t="shared" si="19"/>
        <v>0.35815851460674197</v>
      </c>
      <c r="R83" s="103" t="s">
        <v>888</v>
      </c>
      <c r="S83" s="22"/>
    </row>
    <row r="84" spans="1:19" ht="27" customHeight="1">
      <c r="A84" s="22"/>
      <c r="B84" s="25" t="s">
        <v>127</v>
      </c>
      <c r="C84" s="18"/>
      <c r="D84" s="18" t="s">
        <v>574</v>
      </c>
      <c r="E84" s="18"/>
      <c r="F84" s="18"/>
      <c r="G84" s="18"/>
      <c r="H84" s="158"/>
      <c r="I84" s="164">
        <v>1</v>
      </c>
      <c r="J84" s="161" t="s">
        <v>525</v>
      </c>
      <c r="K84" s="102">
        <f t="shared" ref="K84:K107" si="20">I84*$E$10</f>
        <v>1.0000000000000002E-4</v>
      </c>
      <c r="L84" s="18" t="s">
        <v>622</v>
      </c>
      <c r="M84" s="201">
        <f t="shared" si="17"/>
        <v>6.5036043627462786E-5</v>
      </c>
      <c r="N84" s="201">
        <f t="shared" si="18"/>
        <v>7.2737329132894826E-5</v>
      </c>
      <c r="O84" s="18" t="s">
        <v>816</v>
      </c>
      <c r="P84" s="207">
        <f t="shared" ref="P84:P107" si="21">M84 * $L$10</f>
        <v>1.190040587323186E-3</v>
      </c>
      <c r="Q84" s="207">
        <f t="shared" si="19"/>
        <v>1.330960019300408E-3</v>
      </c>
      <c r="R84" s="40" t="s">
        <v>887</v>
      </c>
      <c r="S84" s="22"/>
    </row>
    <row r="85" spans="1:19" ht="27" customHeight="1">
      <c r="A85" s="22"/>
      <c r="B85" s="25" t="s">
        <v>128</v>
      </c>
      <c r="C85" s="18"/>
      <c r="D85" s="18" t="s">
        <v>702</v>
      </c>
      <c r="E85" s="18"/>
      <c r="F85" s="18"/>
      <c r="G85" s="18"/>
      <c r="H85" s="158"/>
      <c r="I85" s="164">
        <v>0.3</v>
      </c>
      <c r="J85" s="161" t="s">
        <v>525</v>
      </c>
      <c r="K85" s="102">
        <f t="shared" si="20"/>
        <v>3.0000000000000004E-5</v>
      </c>
      <c r="L85" s="18" t="s">
        <v>622</v>
      </c>
      <c r="M85" s="201">
        <f t="shared" si="17"/>
        <v>1.9510813088238836E-5</v>
      </c>
      <c r="N85" s="201">
        <f t="shared" si="18"/>
        <v>2.1821198739868448E-5</v>
      </c>
      <c r="O85" s="18" t="s">
        <v>816</v>
      </c>
      <c r="P85" s="207">
        <f t="shared" si="21"/>
        <v>3.5701217619695582E-4</v>
      </c>
      <c r="Q85" s="207">
        <f t="shared" si="19"/>
        <v>3.9928800579012243E-4</v>
      </c>
      <c r="R85" s="40" t="s">
        <v>887</v>
      </c>
      <c r="S85" s="22"/>
    </row>
    <row r="86" spans="1:19" ht="27" customHeight="1">
      <c r="A86" s="22"/>
      <c r="B86" s="25" t="s">
        <v>129</v>
      </c>
      <c r="C86" s="18"/>
      <c r="D86" s="18" t="s">
        <v>645</v>
      </c>
      <c r="E86" s="18"/>
      <c r="F86" s="18"/>
      <c r="G86" s="18"/>
      <c r="H86" s="158"/>
      <c r="I86" s="164">
        <v>1</v>
      </c>
      <c r="J86" s="161" t="s">
        <v>525</v>
      </c>
      <c r="K86" s="102">
        <f t="shared" si="20"/>
        <v>1.0000000000000002E-4</v>
      </c>
      <c r="L86" s="18" t="s">
        <v>622</v>
      </c>
      <c r="M86" s="201">
        <f t="shared" si="17"/>
        <v>6.5036043627462786E-5</v>
      </c>
      <c r="N86" s="201">
        <f t="shared" si="18"/>
        <v>7.2737329132894826E-5</v>
      </c>
      <c r="O86" s="18" t="s">
        <v>816</v>
      </c>
      <c r="P86" s="207">
        <f t="shared" si="21"/>
        <v>1.190040587323186E-3</v>
      </c>
      <c r="Q86" s="207">
        <f t="shared" si="19"/>
        <v>1.330960019300408E-3</v>
      </c>
      <c r="R86" s="40" t="s">
        <v>887</v>
      </c>
      <c r="S86" s="22"/>
    </row>
    <row r="87" spans="1:19" ht="27" customHeight="1">
      <c r="A87" s="22"/>
      <c r="B87" s="25" t="s">
        <v>130</v>
      </c>
      <c r="C87" s="18"/>
      <c r="D87" s="18" t="s">
        <v>575</v>
      </c>
      <c r="E87" s="18"/>
      <c r="F87" s="18"/>
      <c r="G87" s="18"/>
      <c r="H87" s="158"/>
      <c r="I87" s="164">
        <v>5</v>
      </c>
      <c r="J87" s="161" t="s">
        <v>525</v>
      </c>
      <c r="K87" s="102">
        <f t="shared" si="20"/>
        <v>5.0000000000000012E-4</v>
      </c>
      <c r="L87" s="18" t="s">
        <v>622</v>
      </c>
      <c r="M87" s="201">
        <f t="shared" si="17"/>
        <v>3.2518021813731398E-4</v>
      </c>
      <c r="N87" s="201">
        <f t="shared" si="18"/>
        <v>3.636866456644742E-4</v>
      </c>
      <c r="O87" s="18" t="s">
        <v>816</v>
      </c>
      <c r="P87" s="207">
        <f t="shared" si="21"/>
        <v>5.9502029366159314E-3</v>
      </c>
      <c r="Q87" s="207">
        <f t="shared" si="19"/>
        <v>6.6548000965020414E-3</v>
      </c>
      <c r="R87" s="40" t="s">
        <v>887</v>
      </c>
      <c r="S87" s="22"/>
    </row>
    <row r="88" spans="1:19" ht="27" customHeight="1">
      <c r="A88" s="22"/>
      <c r="B88" s="25" t="s">
        <v>131</v>
      </c>
      <c r="C88" s="18"/>
      <c r="D88" s="18" t="s">
        <v>703</v>
      </c>
      <c r="E88" s="18"/>
      <c r="F88" s="18"/>
      <c r="G88" s="18"/>
      <c r="H88" s="158"/>
      <c r="I88" s="164">
        <v>1.7</v>
      </c>
      <c r="J88" s="161" t="s">
        <v>525</v>
      </c>
      <c r="K88" s="102">
        <f t="shared" si="20"/>
        <v>1.7000000000000004E-4</v>
      </c>
      <c r="L88" s="18" t="s">
        <v>622</v>
      </c>
      <c r="M88" s="201">
        <f t="shared" si="17"/>
        <v>1.1056127416668675E-4</v>
      </c>
      <c r="N88" s="201">
        <f t="shared" si="18"/>
        <v>1.2365345952592121E-4</v>
      </c>
      <c r="O88" s="18" t="s">
        <v>816</v>
      </c>
      <c r="P88" s="207">
        <f t="shared" si="21"/>
        <v>2.0230689984494167E-3</v>
      </c>
      <c r="Q88" s="207">
        <f t="shared" si="19"/>
        <v>2.2626320328106939E-3</v>
      </c>
      <c r="R88" s="40" t="s">
        <v>887</v>
      </c>
      <c r="S88" s="22"/>
    </row>
    <row r="89" spans="1:19" ht="27" customHeight="1">
      <c r="A89" s="22"/>
      <c r="B89" s="25" t="s">
        <v>132</v>
      </c>
      <c r="C89" s="18"/>
      <c r="D89" s="18" t="s">
        <v>646</v>
      </c>
      <c r="E89" s="18"/>
      <c r="F89" s="18"/>
      <c r="G89" s="18"/>
      <c r="H89" s="158"/>
      <c r="I89" s="164">
        <v>5</v>
      </c>
      <c r="J89" s="161" t="s">
        <v>525</v>
      </c>
      <c r="K89" s="102">
        <f t="shared" si="20"/>
        <v>5.0000000000000012E-4</v>
      </c>
      <c r="L89" s="18" t="s">
        <v>622</v>
      </c>
      <c r="M89" s="201">
        <f t="shared" si="17"/>
        <v>3.2518021813731398E-4</v>
      </c>
      <c r="N89" s="201">
        <f t="shared" si="18"/>
        <v>3.636866456644742E-4</v>
      </c>
      <c r="O89" s="18" t="s">
        <v>816</v>
      </c>
      <c r="P89" s="207">
        <f t="shared" si="21"/>
        <v>5.9502029366159314E-3</v>
      </c>
      <c r="Q89" s="207">
        <f t="shared" si="19"/>
        <v>6.6548000965020414E-3</v>
      </c>
      <c r="R89" s="40" t="s">
        <v>887</v>
      </c>
      <c r="S89" s="22"/>
    </row>
    <row r="90" spans="1:19" ht="27" customHeight="1">
      <c r="A90" s="22"/>
      <c r="B90" s="25" t="s">
        <v>133</v>
      </c>
      <c r="C90" s="18"/>
      <c r="D90" s="18" t="s">
        <v>576</v>
      </c>
      <c r="E90" s="18"/>
      <c r="F90" s="18"/>
      <c r="G90" s="18"/>
      <c r="H90" s="158"/>
      <c r="I90" s="164">
        <v>0.3</v>
      </c>
      <c r="J90" s="161" t="s">
        <v>525</v>
      </c>
      <c r="K90" s="102">
        <f t="shared" si="20"/>
        <v>3.0000000000000004E-5</v>
      </c>
      <c r="L90" s="18" t="s">
        <v>622</v>
      </c>
      <c r="M90" s="201">
        <f t="shared" si="17"/>
        <v>1.9510813088238836E-5</v>
      </c>
      <c r="N90" s="201">
        <f t="shared" si="18"/>
        <v>2.1821198739868448E-5</v>
      </c>
      <c r="O90" s="18" t="s">
        <v>816</v>
      </c>
      <c r="P90" s="207">
        <f t="shared" si="21"/>
        <v>3.5701217619695582E-4</v>
      </c>
      <c r="Q90" s="207">
        <f t="shared" si="19"/>
        <v>3.9928800579012243E-4</v>
      </c>
      <c r="R90" s="40" t="s">
        <v>887</v>
      </c>
      <c r="S90" s="22"/>
    </row>
    <row r="91" spans="1:19" ht="27" customHeight="1">
      <c r="A91" s="22"/>
      <c r="B91" s="25" t="s">
        <v>134</v>
      </c>
      <c r="C91" s="18"/>
      <c r="D91" s="18" t="s">
        <v>704</v>
      </c>
      <c r="E91" s="18"/>
      <c r="F91" s="18"/>
      <c r="G91" s="18"/>
      <c r="H91" s="158"/>
      <c r="I91" s="164">
        <v>0.1</v>
      </c>
      <c r="J91" s="161" t="s">
        <v>525</v>
      </c>
      <c r="K91" s="102">
        <f t="shared" si="20"/>
        <v>1.0000000000000003E-5</v>
      </c>
      <c r="L91" s="18" t="s">
        <v>622</v>
      </c>
      <c r="M91" s="201">
        <f t="shared" si="17"/>
        <v>6.5036043627462803E-6</v>
      </c>
      <c r="N91" s="201">
        <f t="shared" si="18"/>
        <v>7.2737329132894843E-6</v>
      </c>
      <c r="O91" s="18" t="s">
        <v>816</v>
      </c>
      <c r="P91" s="207">
        <f t="shared" si="21"/>
        <v>1.1900405873231864E-4</v>
      </c>
      <c r="Q91" s="207">
        <f t="shared" si="19"/>
        <v>1.3309600193004084E-4</v>
      </c>
      <c r="R91" s="40" t="s">
        <v>887</v>
      </c>
      <c r="S91" s="22"/>
    </row>
    <row r="92" spans="1:19" ht="27" customHeight="1">
      <c r="A92" s="22"/>
      <c r="B92" s="25" t="s">
        <v>135</v>
      </c>
      <c r="C92" s="18"/>
      <c r="D92" s="18" t="s">
        <v>647</v>
      </c>
      <c r="E92" s="18"/>
      <c r="F92" s="18"/>
      <c r="G92" s="18"/>
      <c r="H92" s="158"/>
      <c r="I92" s="164">
        <v>0.3</v>
      </c>
      <c r="J92" s="161" t="s">
        <v>525</v>
      </c>
      <c r="K92" s="102">
        <f t="shared" si="20"/>
        <v>3.0000000000000004E-5</v>
      </c>
      <c r="L92" s="18" t="s">
        <v>622</v>
      </c>
      <c r="M92" s="201">
        <f t="shared" si="17"/>
        <v>1.9510813088238836E-5</v>
      </c>
      <c r="N92" s="201">
        <f t="shared" si="18"/>
        <v>2.1821198739868448E-5</v>
      </c>
      <c r="O92" s="18" t="s">
        <v>816</v>
      </c>
      <c r="P92" s="207">
        <f t="shared" si="21"/>
        <v>3.5701217619695582E-4</v>
      </c>
      <c r="Q92" s="207">
        <f t="shared" si="19"/>
        <v>3.9928800579012243E-4</v>
      </c>
      <c r="R92" s="40" t="s">
        <v>887</v>
      </c>
      <c r="S92" s="22"/>
    </row>
    <row r="93" spans="1:19" ht="27" customHeight="1">
      <c r="A93" s="22"/>
      <c r="B93" s="25" t="s">
        <v>136</v>
      </c>
      <c r="C93" s="18"/>
      <c r="D93" s="18" t="s">
        <v>577</v>
      </c>
      <c r="E93" s="18"/>
      <c r="F93" s="18"/>
      <c r="G93" s="18"/>
      <c r="H93" s="158"/>
      <c r="I93" s="164">
        <v>1.7</v>
      </c>
      <c r="J93" s="161" t="s">
        <v>525</v>
      </c>
      <c r="K93" s="102">
        <f t="shared" si="20"/>
        <v>1.7000000000000004E-4</v>
      </c>
      <c r="L93" s="18" t="s">
        <v>622</v>
      </c>
      <c r="M93" s="201">
        <f t="shared" si="17"/>
        <v>1.1056127416668675E-4</v>
      </c>
      <c r="N93" s="201">
        <f t="shared" si="18"/>
        <v>1.2365345952592121E-4</v>
      </c>
      <c r="O93" s="18" t="s">
        <v>816</v>
      </c>
      <c r="P93" s="207">
        <f t="shared" si="21"/>
        <v>2.0230689984494167E-3</v>
      </c>
      <c r="Q93" s="207">
        <f t="shared" si="19"/>
        <v>2.2626320328106939E-3</v>
      </c>
      <c r="R93" s="40" t="s">
        <v>887</v>
      </c>
      <c r="S93" s="22"/>
    </row>
    <row r="94" spans="1:19" ht="27" customHeight="1">
      <c r="A94" s="22"/>
      <c r="B94" s="25" t="s">
        <v>137</v>
      </c>
      <c r="C94" s="18"/>
      <c r="D94" s="18" t="s">
        <v>705</v>
      </c>
      <c r="E94" s="18"/>
      <c r="F94" s="18"/>
      <c r="G94" s="18"/>
      <c r="H94" s="158"/>
      <c r="I94" s="164">
        <v>0.6</v>
      </c>
      <c r="J94" s="161" t="s">
        <v>525</v>
      </c>
      <c r="K94" s="102">
        <f t="shared" si="20"/>
        <v>6.0000000000000008E-5</v>
      </c>
      <c r="L94" s="18" t="s">
        <v>622</v>
      </c>
      <c r="M94" s="201">
        <f t="shared" si="17"/>
        <v>3.9021626176477672E-5</v>
      </c>
      <c r="N94" s="201">
        <f t="shared" si="18"/>
        <v>4.3642397479736896E-5</v>
      </c>
      <c r="O94" s="18" t="s">
        <v>816</v>
      </c>
      <c r="P94" s="207">
        <f t="shared" si="21"/>
        <v>7.1402435239391164E-4</v>
      </c>
      <c r="Q94" s="207">
        <f t="shared" si="19"/>
        <v>7.9857601158024485E-4</v>
      </c>
      <c r="R94" s="40" t="s">
        <v>887</v>
      </c>
      <c r="S94" s="22"/>
    </row>
    <row r="95" spans="1:19" ht="27" customHeight="1">
      <c r="A95" s="22"/>
      <c r="B95" s="25" t="s">
        <v>138</v>
      </c>
      <c r="C95" s="18"/>
      <c r="D95" s="18" t="s">
        <v>648</v>
      </c>
      <c r="E95" s="18"/>
      <c r="F95" s="18"/>
      <c r="G95" s="18"/>
      <c r="H95" s="158"/>
      <c r="I95" s="164">
        <v>1.7</v>
      </c>
      <c r="J95" s="161" t="s">
        <v>525</v>
      </c>
      <c r="K95" s="102">
        <f t="shared" si="20"/>
        <v>1.7000000000000004E-4</v>
      </c>
      <c r="L95" s="18" t="s">
        <v>622</v>
      </c>
      <c r="M95" s="201">
        <f t="shared" si="17"/>
        <v>1.1056127416668675E-4</v>
      </c>
      <c r="N95" s="201">
        <f t="shared" si="18"/>
        <v>1.2365345952592121E-4</v>
      </c>
      <c r="O95" s="18" t="s">
        <v>816</v>
      </c>
      <c r="P95" s="207">
        <f t="shared" si="21"/>
        <v>2.0230689984494167E-3</v>
      </c>
      <c r="Q95" s="207">
        <f t="shared" si="19"/>
        <v>2.2626320328106939E-3</v>
      </c>
      <c r="R95" s="40" t="s">
        <v>887</v>
      </c>
      <c r="S95" s="22"/>
    </row>
    <row r="96" spans="1:19" ht="27" customHeight="1">
      <c r="A96" s="22"/>
      <c r="B96" s="25" t="s">
        <v>139</v>
      </c>
      <c r="C96" s="18"/>
      <c r="D96" s="18" t="s">
        <v>578</v>
      </c>
      <c r="E96" s="18"/>
      <c r="F96" s="18"/>
      <c r="G96" s="18"/>
      <c r="H96" s="158"/>
      <c r="I96" s="164">
        <v>1.3</v>
      </c>
      <c r="J96" s="161" t="s">
        <v>525</v>
      </c>
      <c r="K96" s="102">
        <f t="shared" si="20"/>
        <v>1.3000000000000002E-4</v>
      </c>
      <c r="L96" s="18" t="s">
        <v>622</v>
      </c>
      <c r="M96" s="201">
        <f t="shared" si="17"/>
        <v>8.4546856715701622E-5</v>
      </c>
      <c r="N96" s="201">
        <f t="shared" si="18"/>
        <v>9.4558527872763267E-5</v>
      </c>
      <c r="O96" s="18" t="s">
        <v>816</v>
      </c>
      <c r="P96" s="207">
        <f t="shared" si="21"/>
        <v>1.5470527635201418E-3</v>
      </c>
      <c r="Q96" s="207">
        <f t="shared" si="19"/>
        <v>1.7302480250905303E-3</v>
      </c>
      <c r="R96" s="40" t="s">
        <v>887</v>
      </c>
      <c r="S96" s="22"/>
    </row>
    <row r="97" spans="1:19" ht="27" customHeight="1">
      <c r="A97" s="22"/>
      <c r="B97" s="25" t="s">
        <v>140</v>
      </c>
      <c r="C97" s="18"/>
      <c r="D97" s="18" t="s">
        <v>706</v>
      </c>
      <c r="E97" s="18"/>
      <c r="F97" s="18"/>
      <c r="G97" s="18"/>
      <c r="H97" s="158"/>
      <c r="I97" s="164">
        <v>1.1000000000000001</v>
      </c>
      <c r="J97" s="161" t="s">
        <v>525</v>
      </c>
      <c r="K97" s="102">
        <f t="shared" si="20"/>
        <v>1.1000000000000003E-4</v>
      </c>
      <c r="L97" s="18" t="s">
        <v>622</v>
      </c>
      <c r="M97" s="201">
        <f t="shared" si="17"/>
        <v>7.1539647990209078E-5</v>
      </c>
      <c r="N97" s="201">
        <f t="shared" si="18"/>
        <v>8.0011062046184315E-5</v>
      </c>
      <c r="O97" s="18" t="s">
        <v>816</v>
      </c>
      <c r="P97" s="207">
        <f t="shared" si="21"/>
        <v>1.309044646055505E-3</v>
      </c>
      <c r="Q97" s="207">
        <f t="shared" si="19"/>
        <v>1.4640560212304489E-3</v>
      </c>
      <c r="R97" s="40" t="s">
        <v>887</v>
      </c>
      <c r="S97" s="22"/>
    </row>
    <row r="98" spans="1:19" ht="27" customHeight="1">
      <c r="A98" s="22"/>
      <c r="B98" s="25" t="s">
        <v>141</v>
      </c>
      <c r="C98" s="18"/>
      <c r="D98" s="18" t="s">
        <v>649</v>
      </c>
      <c r="E98" s="18"/>
      <c r="F98" s="18"/>
      <c r="G98" s="18"/>
      <c r="H98" s="158"/>
      <c r="I98" s="164">
        <v>2.1</v>
      </c>
      <c r="J98" s="161" t="s">
        <v>525</v>
      </c>
      <c r="K98" s="102">
        <f t="shared" si="20"/>
        <v>2.1000000000000004E-4</v>
      </c>
      <c r="L98" s="18" t="s">
        <v>622</v>
      </c>
      <c r="M98" s="201">
        <f t="shared" si="17"/>
        <v>1.3657569161767188E-4</v>
      </c>
      <c r="N98" s="201">
        <f t="shared" si="18"/>
        <v>1.5274839117907917E-4</v>
      </c>
      <c r="O98" s="18" t="s">
        <v>816</v>
      </c>
      <c r="P98" s="207">
        <f t="shared" si="21"/>
        <v>2.4990852333786912E-3</v>
      </c>
      <c r="Q98" s="207">
        <f t="shared" si="19"/>
        <v>2.7950160405308573E-3</v>
      </c>
      <c r="R98" s="40" t="s">
        <v>887</v>
      </c>
      <c r="S98" s="22"/>
    </row>
    <row r="99" spans="1:19" ht="27" customHeight="1">
      <c r="A99" s="22"/>
      <c r="B99" s="25" t="s">
        <v>142</v>
      </c>
      <c r="C99" s="18"/>
      <c r="D99" s="18" t="s">
        <v>579</v>
      </c>
      <c r="E99" s="18"/>
      <c r="F99" s="18"/>
      <c r="G99" s="18"/>
      <c r="H99" s="158"/>
      <c r="I99" s="164">
        <v>6.5</v>
      </c>
      <c r="J99" s="161" t="s">
        <v>525</v>
      </c>
      <c r="K99" s="102">
        <f t="shared" si="20"/>
        <v>6.5000000000000008E-4</v>
      </c>
      <c r="L99" s="18" t="s">
        <v>622</v>
      </c>
      <c r="M99" s="201">
        <f t="shared" si="17"/>
        <v>4.2273428357850814E-4</v>
      </c>
      <c r="N99" s="201">
        <f t="shared" si="18"/>
        <v>4.7279263936381638E-4</v>
      </c>
      <c r="O99" s="18" t="s">
        <v>816</v>
      </c>
      <c r="P99" s="207">
        <f t="shared" si="21"/>
        <v>7.7352638176007094E-3</v>
      </c>
      <c r="Q99" s="207">
        <f t="shared" si="19"/>
        <v>8.6512401254526528E-3</v>
      </c>
      <c r="R99" s="40" t="s">
        <v>887</v>
      </c>
      <c r="S99" s="22"/>
    </row>
    <row r="100" spans="1:19" ht="27" customHeight="1">
      <c r="A100" s="22"/>
      <c r="B100" s="25" t="s">
        <v>143</v>
      </c>
      <c r="C100" s="18"/>
      <c r="D100" s="18" t="s">
        <v>707</v>
      </c>
      <c r="E100" s="18"/>
      <c r="F100" s="18"/>
      <c r="G100" s="18"/>
      <c r="H100" s="158"/>
      <c r="I100" s="164">
        <v>5.7</v>
      </c>
      <c r="J100" s="161" t="s">
        <v>525</v>
      </c>
      <c r="K100" s="102">
        <f t="shared" si="20"/>
        <v>5.7000000000000009E-4</v>
      </c>
      <c r="L100" s="18" t="s">
        <v>622</v>
      </c>
      <c r="M100" s="201">
        <f t="shared" si="17"/>
        <v>3.7070544867653791E-4</v>
      </c>
      <c r="N100" s="201">
        <f t="shared" si="18"/>
        <v>4.1460277605750051E-4</v>
      </c>
      <c r="O100" s="18" t="s">
        <v>816</v>
      </c>
      <c r="P100" s="207">
        <f t="shared" si="21"/>
        <v>6.7832313477421613E-3</v>
      </c>
      <c r="Q100" s="207">
        <f t="shared" si="19"/>
        <v>7.586472110012326E-3</v>
      </c>
      <c r="R100" s="40" t="s">
        <v>887</v>
      </c>
      <c r="S100" s="22"/>
    </row>
    <row r="101" spans="1:19" ht="27" customHeight="1">
      <c r="A101" s="22"/>
      <c r="B101" s="25" t="s">
        <v>144</v>
      </c>
      <c r="C101" s="18"/>
      <c r="D101" s="18" t="s">
        <v>650</v>
      </c>
      <c r="E101" s="18"/>
      <c r="F101" s="18"/>
      <c r="G101" s="18"/>
      <c r="H101" s="158"/>
      <c r="I101" s="164">
        <v>10.3</v>
      </c>
      <c r="J101" s="161" t="s">
        <v>525</v>
      </c>
      <c r="K101" s="102">
        <f t="shared" si="20"/>
        <v>1.0300000000000003E-3</v>
      </c>
      <c r="L101" s="18" t="s">
        <v>622</v>
      </c>
      <c r="M101" s="201">
        <f t="shared" si="17"/>
        <v>6.6987124936286689E-4</v>
      </c>
      <c r="N101" s="201">
        <f t="shared" si="18"/>
        <v>7.4919449006881692E-4</v>
      </c>
      <c r="O101" s="18" t="s">
        <v>816</v>
      </c>
      <c r="P101" s="207">
        <f t="shared" si="21"/>
        <v>1.225741804942882E-2</v>
      </c>
      <c r="Q101" s="207">
        <f t="shared" si="19"/>
        <v>1.3708888198794207E-2</v>
      </c>
      <c r="R101" s="40" t="s">
        <v>887</v>
      </c>
      <c r="S101" s="22"/>
    </row>
    <row r="102" spans="1:19" ht="27" customHeight="1">
      <c r="A102" s="22"/>
      <c r="B102" s="25" t="s">
        <v>145</v>
      </c>
      <c r="C102" s="18"/>
      <c r="D102" s="18" t="s">
        <v>580</v>
      </c>
      <c r="E102" s="18"/>
      <c r="F102" s="18"/>
      <c r="G102" s="18"/>
      <c r="H102" s="158"/>
      <c r="I102" s="164">
        <v>0.3</v>
      </c>
      <c r="J102" s="161" t="s">
        <v>525</v>
      </c>
      <c r="K102" s="102">
        <f t="shared" si="20"/>
        <v>3.0000000000000004E-5</v>
      </c>
      <c r="L102" s="18" t="s">
        <v>622</v>
      </c>
      <c r="M102" s="201">
        <f t="shared" si="17"/>
        <v>1.9510813088238836E-5</v>
      </c>
      <c r="N102" s="201">
        <f t="shared" si="18"/>
        <v>2.1821198739868448E-5</v>
      </c>
      <c r="O102" s="18" t="s">
        <v>816</v>
      </c>
      <c r="P102" s="207">
        <f t="shared" si="21"/>
        <v>3.5701217619695582E-4</v>
      </c>
      <c r="Q102" s="207">
        <f t="shared" si="19"/>
        <v>3.9928800579012243E-4</v>
      </c>
      <c r="R102" s="40" t="s">
        <v>887</v>
      </c>
      <c r="S102" s="22"/>
    </row>
    <row r="103" spans="1:19" ht="27" customHeight="1">
      <c r="A103" s="22"/>
      <c r="B103" s="25" t="s">
        <v>146</v>
      </c>
      <c r="C103" s="18"/>
      <c r="D103" s="18" t="s">
        <v>708</v>
      </c>
      <c r="E103" s="18"/>
      <c r="F103" s="18"/>
      <c r="G103" s="18"/>
      <c r="H103" s="158"/>
      <c r="I103" s="164">
        <v>0.3</v>
      </c>
      <c r="J103" s="161" t="s">
        <v>525</v>
      </c>
      <c r="K103" s="102">
        <f t="shared" si="20"/>
        <v>3.0000000000000004E-5</v>
      </c>
      <c r="L103" s="18" t="s">
        <v>622</v>
      </c>
      <c r="M103" s="201">
        <f t="shared" si="17"/>
        <v>1.9510813088238836E-5</v>
      </c>
      <c r="N103" s="201">
        <f t="shared" si="18"/>
        <v>2.1821198739868448E-5</v>
      </c>
      <c r="O103" s="18" t="s">
        <v>816</v>
      </c>
      <c r="P103" s="207">
        <f t="shared" si="21"/>
        <v>3.5701217619695582E-4</v>
      </c>
      <c r="Q103" s="207">
        <f t="shared" si="19"/>
        <v>3.9928800579012243E-4</v>
      </c>
      <c r="R103" s="40" t="s">
        <v>887</v>
      </c>
      <c r="S103" s="22"/>
    </row>
    <row r="104" spans="1:19" ht="27" customHeight="1">
      <c r="A104" s="22"/>
      <c r="B104" s="25" t="s">
        <v>147</v>
      </c>
      <c r="C104" s="18"/>
      <c r="D104" s="18" t="s">
        <v>651</v>
      </c>
      <c r="E104" s="18"/>
      <c r="F104" s="18"/>
      <c r="G104" s="18"/>
      <c r="H104" s="158"/>
      <c r="I104" s="164">
        <v>0.5</v>
      </c>
      <c r="J104" s="161" t="s">
        <v>525</v>
      </c>
      <c r="K104" s="102">
        <f t="shared" si="20"/>
        <v>5.0000000000000009E-5</v>
      </c>
      <c r="L104" s="18" t="s">
        <v>622</v>
      </c>
      <c r="M104" s="201">
        <f t="shared" si="17"/>
        <v>3.2518021813731393E-5</v>
      </c>
      <c r="N104" s="201">
        <f t="shared" si="18"/>
        <v>3.6368664566447413E-5</v>
      </c>
      <c r="O104" s="18" t="s">
        <v>816</v>
      </c>
      <c r="P104" s="207">
        <f t="shared" si="21"/>
        <v>5.9502029366159301E-4</v>
      </c>
      <c r="Q104" s="207">
        <f t="shared" si="19"/>
        <v>6.6548000965020401E-4</v>
      </c>
      <c r="R104" s="40" t="s">
        <v>887</v>
      </c>
      <c r="S104" s="22"/>
    </row>
    <row r="105" spans="1:19" ht="27" customHeight="1">
      <c r="A105" s="22"/>
      <c r="B105" s="25" t="s">
        <v>148</v>
      </c>
      <c r="C105" s="18"/>
      <c r="D105" s="18" t="s">
        <v>581</v>
      </c>
      <c r="E105" s="18"/>
      <c r="F105" s="18"/>
      <c r="G105" s="18"/>
      <c r="H105" s="158"/>
      <c r="I105" s="164">
        <v>1.7</v>
      </c>
      <c r="J105" s="161" t="s">
        <v>525</v>
      </c>
      <c r="K105" s="102">
        <f t="shared" si="20"/>
        <v>1.7000000000000004E-4</v>
      </c>
      <c r="L105" s="18" t="s">
        <v>622</v>
      </c>
      <c r="M105" s="201">
        <f t="shared" si="17"/>
        <v>1.1056127416668675E-4</v>
      </c>
      <c r="N105" s="201">
        <f t="shared" si="18"/>
        <v>1.2365345952592121E-4</v>
      </c>
      <c r="O105" s="18" t="s">
        <v>816</v>
      </c>
      <c r="P105" s="207">
        <f t="shared" si="21"/>
        <v>2.0230689984494167E-3</v>
      </c>
      <c r="Q105" s="207">
        <f t="shared" si="19"/>
        <v>2.2626320328106939E-3</v>
      </c>
      <c r="R105" s="40" t="s">
        <v>887</v>
      </c>
      <c r="S105" s="22"/>
    </row>
    <row r="106" spans="1:19" ht="27" customHeight="1">
      <c r="A106" s="22"/>
      <c r="B106" s="25" t="s">
        <v>149</v>
      </c>
      <c r="C106" s="18"/>
      <c r="D106" s="18" t="s">
        <v>709</v>
      </c>
      <c r="E106" s="18"/>
      <c r="F106" s="18"/>
      <c r="G106" s="18"/>
      <c r="H106" s="158"/>
      <c r="I106" s="164">
        <v>1.5</v>
      </c>
      <c r="J106" s="161" t="s">
        <v>525</v>
      </c>
      <c r="K106" s="102">
        <f t="shared" si="20"/>
        <v>1.5000000000000001E-4</v>
      </c>
      <c r="L106" s="18" t="s">
        <v>622</v>
      </c>
      <c r="M106" s="201">
        <f t="shared" si="17"/>
        <v>9.7554065441194179E-5</v>
      </c>
      <c r="N106" s="201">
        <f t="shared" si="18"/>
        <v>1.0910599369934223E-4</v>
      </c>
      <c r="O106" s="18" t="s">
        <v>816</v>
      </c>
      <c r="P106" s="207">
        <f t="shared" si="21"/>
        <v>1.785060880984779E-3</v>
      </c>
      <c r="Q106" s="207">
        <f t="shared" si="19"/>
        <v>1.9964400289506118E-3</v>
      </c>
      <c r="R106" s="40" t="s">
        <v>887</v>
      </c>
      <c r="S106" s="22"/>
    </row>
    <row r="107" spans="1:19" ht="27" customHeight="1">
      <c r="A107" s="22"/>
      <c r="B107" s="25" t="s">
        <v>150</v>
      </c>
      <c r="C107" s="18"/>
      <c r="D107" s="18" t="s">
        <v>652</v>
      </c>
      <c r="E107" s="18"/>
      <c r="F107" s="18"/>
      <c r="G107" s="18"/>
      <c r="H107" s="158"/>
      <c r="I107" s="164">
        <v>2.7</v>
      </c>
      <c r="J107" s="161" t="s">
        <v>525</v>
      </c>
      <c r="K107" s="102">
        <f t="shared" si="20"/>
        <v>2.7000000000000006E-4</v>
      </c>
      <c r="L107" s="18" t="s">
        <v>622</v>
      </c>
      <c r="M107" s="201">
        <f t="shared" si="17"/>
        <v>1.7559731779414955E-4</v>
      </c>
      <c r="N107" s="201">
        <f t="shared" si="18"/>
        <v>1.9639078865881605E-4</v>
      </c>
      <c r="O107" s="18" t="s">
        <v>816</v>
      </c>
      <c r="P107" s="207">
        <f t="shared" si="21"/>
        <v>3.2131095857726027E-3</v>
      </c>
      <c r="Q107" s="207">
        <f t="shared" si="19"/>
        <v>3.5935920521111019E-3</v>
      </c>
      <c r="R107" s="40" t="s">
        <v>887</v>
      </c>
      <c r="S107" s="22"/>
    </row>
    <row r="108" spans="1:19" ht="27" customHeight="1">
      <c r="A108" s="22"/>
      <c r="B108" s="25" t="s">
        <v>151</v>
      </c>
      <c r="C108" s="18"/>
      <c r="D108" s="18" t="s">
        <v>582</v>
      </c>
      <c r="E108" s="18"/>
      <c r="F108" s="18"/>
      <c r="G108" s="18"/>
      <c r="H108" s="158"/>
      <c r="I108" s="164">
        <v>1.5</v>
      </c>
      <c r="J108" s="161" t="s">
        <v>556</v>
      </c>
      <c r="K108" s="102">
        <f t="shared" ref="K108:K116" si="22">I108*$I$10</f>
        <v>0.85031999999999996</v>
      </c>
      <c r="L108" s="36" t="s">
        <v>738</v>
      </c>
      <c r="M108" s="201">
        <f t="shared" si="17"/>
        <v>0.5530144861730415</v>
      </c>
      <c r="N108" s="201">
        <f t="shared" si="18"/>
        <v>0.61850005708283118</v>
      </c>
      <c r="O108" s="36" t="s">
        <v>818</v>
      </c>
      <c r="P108" s="207">
        <f t="shared" ref="P108:P116" si="23" xml:space="preserve"> M108 * $O$10</f>
        <v>0.93957161200799755</v>
      </c>
      <c r="Q108" s="207">
        <f t="shared" si="19"/>
        <v>11.317419236115228</v>
      </c>
      <c r="R108" s="103" t="s">
        <v>889</v>
      </c>
      <c r="S108" s="22"/>
    </row>
    <row r="109" spans="1:19" ht="27" customHeight="1">
      <c r="A109" s="22"/>
      <c r="B109" s="25" t="s">
        <v>152</v>
      </c>
      <c r="C109" s="18"/>
      <c r="D109" s="18" t="s">
        <v>710</v>
      </c>
      <c r="E109" s="18"/>
      <c r="F109" s="18"/>
      <c r="G109" s="18"/>
      <c r="H109" s="158"/>
      <c r="I109" s="164">
        <v>0.16</v>
      </c>
      <c r="J109" s="161" t="s">
        <v>556</v>
      </c>
      <c r="K109" s="102">
        <f t="shared" si="22"/>
        <v>9.0700799999999998E-2</v>
      </c>
      <c r="L109" s="36" t="s">
        <v>738</v>
      </c>
      <c r="M109" s="201">
        <f t="shared" si="17"/>
        <v>5.8988211858457755E-2</v>
      </c>
      <c r="N109" s="201">
        <f t="shared" si="18"/>
        <v>6.5973339422168653E-2</v>
      </c>
      <c r="O109" s="36" t="s">
        <v>818</v>
      </c>
      <c r="P109" s="207">
        <f t="shared" si="23"/>
        <v>0.10022097194751974</v>
      </c>
      <c r="Q109" s="207">
        <f t="shared" si="19"/>
        <v>1.2071913851856242</v>
      </c>
      <c r="R109" s="103" t="s">
        <v>889</v>
      </c>
      <c r="S109" s="22"/>
    </row>
    <row r="110" spans="1:19" ht="27" customHeight="1">
      <c r="A110" s="22"/>
      <c r="B110" s="25" t="s">
        <v>153</v>
      </c>
      <c r="C110" s="18"/>
      <c r="D110" s="18" t="s">
        <v>653</v>
      </c>
      <c r="E110" s="18"/>
      <c r="F110" s="18"/>
      <c r="G110" s="18"/>
      <c r="H110" s="158"/>
      <c r="I110" s="164">
        <v>2.5</v>
      </c>
      <c r="J110" s="161" t="s">
        <v>556</v>
      </c>
      <c r="K110" s="102">
        <f t="shared" si="22"/>
        <v>1.4171999999999998</v>
      </c>
      <c r="L110" s="36" t="s">
        <v>738</v>
      </c>
      <c r="M110" s="201">
        <f t="shared" si="17"/>
        <v>0.92169081028840238</v>
      </c>
      <c r="N110" s="201">
        <f t="shared" si="18"/>
        <v>1.0308334284713851</v>
      </c>
      <c r="O110" s="36" t="s">
        <v>818</v>
      </c>
      <c r="P110" s="207">
        <f t="shared" si="23"/>
        <v>1.5659526866799958</v>
      </c>
      <c r="Q110" s="207">
        <f t="shared" si="19"/>
        <v>18.862365393525376</v>
      </c>
      <c r="R110" s="103" t="s">
        <v>889</v>
      </c>
      <c r="S110" s="22"/>
    </row>
    <row r="111" spans="1:19" ht="27" customHeight="1">
      <c r="A111" s="22"/>
      <c r="B111" s="25" t="s">
        <v>154</v>
      </c>
      <c r="C111" s="18"/>
      <c r="D111" s="18" t="s">
        <v>583</v>
      </c>
      <c r="E111" s="18"/>
      <c r="F111" s="18"/>
      <c r="G111" s="18"/>
      <c r="H111" s="158"/>
      <c r="I111" s="164">
        <v>0.8</v>
      </c>
      <c r="J111" s="161" t="s">
        <v>556</v>
      </c>
      <c r="K111" s="102">
        <f t="shared" si="22"/>
        <v>0.45350399999999996</v>
      </c>
      <c r="L111" s="36" t="s">
        <v>738</v>
      </c>
      <c r="M111" s="201">
        <f t="shared" ref="M111:M142" si="24" xml:space="preserve"> $J$6 * K111 * ( 2 * $H$6 / $N$4 ) ^ 0.5</f>
        <v>0.29494105929228875</v>
      </c>
      <c r="N111" s="201">
        <f t="shared" ref="N111:N142" si="25" xml:space="preserve"> $J$6 * K111 * ( 2 * $H$6 / $N$5 ) ^ 0.5</f>
        <v>0.32986669711084327</v>
      </c>
      <c r="O111" s="36" t="s">
        <v>818</v>
      </c>
      <c r="P111" s="207">
        <f t="shared" si="23"/>
        <v>0.50110485973759866</v>
      </c>
      <c r="Q111" s="207">
        <f t="shared" si="19"/>
        <v>6.0359569259281205</v>
      </c>
      <c r="R111" s="103" t="s">
        <v>889</v>
      </c>
      <c r="S111" s="22"/>
    </row>
    <row r="112" spans="1:19" ht="27" customHeight="1">
      <c r="A112" s="22"/>
      <c r="B112" s="25" t="s">
        <v>155</v>
      </c>
      <c r="C112" s="18"/>
      <c r="D112" s="18" t="s">
        <v>711</v>
      </c>
      <c r="E112" s="18"/>
      <c r="F112" s="18"/>
      <c r="G112" s="18"/>
      <c r="H112" s="158"/>
      <c r="I112" s="164">
        <v>7.4999999999999997E-2</v>
      </c>
      <c r="J112" s="161" t="s">
        <v>556</v>
      </c>
      <c r="K112" s="102">
        <f t="shared" si="22"/>
        <v>4.2515999999999991E-2</v>
      </c>
      <c r="L112" s="36" t="s">
        <v>738</v>
      </c>
      <c r="M112" s="201">
        <f t="shared" si="24"/>
        <v>2.7650724308652067E-2</v>
      </c>
      <c r="N112" s="201">
        <f t="shared" si="25"/>
        <v>3.0925002854141553E-2</v>
      </c>
      <c r="O112" s="36" t="s">
        <v>818</v>
      </c>
      <c r="P112" s="207">
        <f t="shared" si="23"/>
        <v>4.6978580600399861E-2</v>
      </c>
      <c r="Q112" s="207">
        <f t="shared" si="19"/>
        <v>0.56587096180576124</v>
      </c>
      <c r="R112" s="103" t="s">
        <v>889</v>
      </c>
      <c r="S112" s="22"/>
    </row>
    <row r="113" spans="1:19" ht="27" customHeight="1">
      <c r="A113" s="22"/>
      <c r="B113" s="25" t="s">
        <v>156</v>
      </c>
      <c r="C113" s="18"/>
      <c r="D113" s="18" t="s">
        <v>654</v>
      </c>
      <c r="E113" s="18"/>
      <c r="F113" s="18"/>
      <c r="G113" s="18"/>
      <c r="H113" s="158"/>
      <c r="I113" s="164">
        <v>1.2</v>
      </c>
      <c r="J113" s="161" t="s">
        <v>556</v>
      </c>
      <c r="K113" s="102">
        <f t="shared" si="22"/>
        <v>0.68025599999999986</v>
      </c>
      <c r="L113" s="36" t="s">
        <v>738</v>
      </c>
      <c r="M113" s="201">
        <f t="shared" si="24"/>
        <v>0.44241158893843308</v>
      </c>
      <c r="N113" s="201">
        <f t="shared" si="25"/>
        <v>0.49480004566626484</v>
      </c>
      <c r="O113" s="36" t="s">
        <v>818</v>
      </c>
      <c r="P113" s="207">
        <f t="shared" si="23"/>
        <v>0.75165728960639777</v>
      </c>
      <c r="Q113" s="207">
        <f t="shared" si="19"/>
        <v>9.0539353888921799</v>
      </c>
      <c r="R113" s="103" t="s">
        <v>889</v>
      </c>
      <c r="S113" s="22"/>
    </row>
    <row r="114" spans="1:19" ht="27" customHeight="1">
      <c r="A114" s="22"/>
      <c r="B114" s="25" t="s">
        <v>157</v>
      </c>
      <c r="C114" s="18"/>
      <c r="D114" s="18" t="s">
        <v>712</v>
      </c>
      <c r="E114" s="18"/>
      <c r="F114" s="18"/>
      <c r="G114" s="18"/>
      <c r="H114" s="158"/>
      <c r="I114" s="164">
        <v>0.38</v>
      </c>
      <c r="J114" s="161" t="s">
        <v>556</v>
      </c>
      <c r="K114" s="102">
        <f t="shared" si="22"/>
        <v>0.21541439999999998</v>
      </c>
      <c r="L114" s="36" t="s">
        <v>738</v>
      </c>
      <c r="M114" s="201">
        <f t="shared" si="24"/>
        <v>0.14009700316383716</v>
      </c>
      <c r="N114" s="201">
        <f t="shared" si="25"/>
        <v>0.15668668112765055</v>
      </c>
      <c r="O114" s="36" t="s">
        <v>818</v>
      </c>
      <c r="P114" s="207">
        <f t="shared" si="23"/>
        <v>0.23802480837535936</v>
      </c>
      <c r="Q114" s="207">
        <f t="shared" ref="Q114:Q145" si="26">N114 * $L$10</f>
        <v>2.8670795398158573</v>
      </c>
      <c r="R114" s="103" t="s">
        <v>889</v>
      </c>
      <c r="S114" s="22"/>
    </row>
    <row r="115" spans="1:19" ht="27" customHeight="1">
      <c r="A115" s="22"/>
      <c r="B115" s="25" t="s">
        <v>158</v>
      </c>
      <c r="C115" s="18"/>
      <c r="D115" s="18" t="s">
        <v>655</v>
      </c>
      <c r="E115" s="18"/>
      <c r="F115" s="18"/>
      <c r="G115" s="18"/>
      <c r="H115" s="158"/>
      <c r="I115" s="164">
        <v>5.6</v>
      </c>
      <c r="J115" s="161" t="s">
        <v>556</v>
      </c>
      <c r="K115" s="102">
        <f t="shared" si="22"/>
        <v>3.1745279999999996</v>
      </c>
      <c r="L115" s="36" t="s">
        <v>738</v>
      </c>
      <c r="M115" s="201">
        <f t="shared" si="24"/>
        <v>2.0645874150460211</v>
      </c>
      <c r="N115" s="201">
        <f t="shared" si="25"/>
        <v>2.3090668797759029</v>
      </c>
      <c r="O115" s="36" t="s">
        <v>818</v>
      </c>
      <c r="P115" s="207">
        <f t="shared" si="23"/>
        <v>3.5077340181631897</v>
      </c>
      <c r="Q115" s="207">
        <f t="shared" si="26"/>
        <v>42.251698481496845</v>
      </c>
      <c r="R115" s="103" t="s">
        <v>889</v>
      </c>
      <c r="S115" s="22"/>
    </row>
    <row r="116" spans="1:19" ht="27" customHeight="1">
      <c r="A116" s="22"/>
      <c r="B116" s="25" t="s">
        <v>159</v>
      </c>
      <c r="C116" s="18"/>
      <c r="D116" s="18" t="s">
        <v>584</v>
      </c>
      <c r="E116" s="18"/>
      <c r="F116" s="18"/>
      <c r="G116" s="18"/>
      <c r="H116" s="158"/>
      <c r="I116" s="164">
        <v>4</v>
      </c>
      <c r="J116" s="161" t="s">
        <v>556</v>
      </c>
      <c r="K116" s="102">
        <f t="shared" si="22"/>
        <v>2.2675199999999998</v>
      </c>
      <c r="L116" s="36" t="s">
        <v>738</v>
      </c>
      <c r="M116" s="201">
        <f t="shared" si="24"/>
        <v>1.4747052964614438</v>
      </c>
      <c r="N116" s="201">
        <f t="shared" si="25"/>
        <v>1.6493334855542163</v>
      </c>
      <c r="O116" s="36" t="s">
        <v>818</v>
      </c>
      <c r="P116" s="207">
        <f t="shared" si="23"/>
        <v>2.5055242986879929</v>
      </c>
      <c r="Q116" s="207">
        <f t="shared" si="26"/>
        <v>30.179784629640604</v>
      </c>
      <c r="R116" s="103" t="s">
        <v>889</v>
      </c>
      <c r="S116" s="22"/>
    </row>
    <row r="117" spans="1:19" ht="27" customHeight="1">
      <c r="A117" s="22"/>
      <c r="B117" s="25" t="s">
        <v>160</v>
      </c>
      <c r="C117" s="18"/>
      <c r="D117" s="18" t="s">
        <v>585</v>
      </c>
      <c r="E117" s="18"/>
      <c r="F117" s="18"/>
      <c r="G117" s="18"/>
      <c r="H117" s="158"/>
      <c r="I117" s="164">
        <v>2</v>
      </c>
      <c r="J117" s="161" t="s">
        <v>555</v>
      </c>
      <c r="K117" s="102">
        <f t="shared" ref="K117:K148" si="27">I117*$B$10</f>
        <v>2.1527830102364802E-3</v>
      </c>
      <c r="L117" s="36" t="s">
        <v>739</v>
      </c>
      <c r="M117" s="201">
        <f t="shared" si="24"/>
        <v>1.4000848977420038E-3</v>
      </c>
      <c r="N117" s="201">
        <f t="shared" si="25"/>
        <v>1.5658768636727493E-3</v>
      </c>
      <c r="O117" s="36" t="s">
        <v>817</v>
      </c>
      <c r="P117" s="207">
        <f t="shared" ref="P117:P148" si="28">M117 * $O$10</f>
        <v>2.3787442412636643E-3</v>
      </c>
      <c r="Q117" s="207">
        <f t="shared" si="26"/>
        <v>2.8652681168539359E-2</v>
      </c>
      <c r="R117" s="103" t="s">
        <v>888</v>
      </c>
      <c r="S117" s="22"/>
    </row>
    <row r="118" spans="1:19" ht="27" customHeight="1">
      <c r="A118" s="22"/>
      <c r="B118" s="25" t="s">
        <v>161</v>
      </c>
      <c r="C118" s="18"/>
      <c r="D118" s="18" t="s">
        <v>713</v>
      </c>
      <c r="E118" s="18"/>
      <c r="F118" s="18"/>
      <c r="G118" s="18"/>
      <c r="H118" s="158"/>
      <c r="I118" s="164">
        <v>1</v>
      </c>
      <c r="J118" s="161" t="s">
        <v>555</v>
      </c>
      <c r="K118" s="102">
        <f t="shared" si="27"/>
        <v>1.0763915051182401E-3</v>
      </c>
      <c r="L118" s="36" t="s">
        <v>739</v>
      </c>
      <c r="M118" s="201">
        <f t="shared" si="24"/>
        <v>7.000424488710019E-4</v>
      </c>
      <c r="N118" s="201">
        <f t="shared" si="25"/>
        <v>7.8293843183637466E-4</v>
      </c>
      <c r="O118" s="36" t="s">
        <v>817</v>
      </c>
      <c r="P118" s="207">
        <f t="shared" si="28"/>
        <v>1.1893721206318322E-3</v>
      </c>
      <c r="Q118" s="207">
        <f t="shared" si="26"/>
        <v>1.4326340584269679E-2</v>
      </c>
      <c r="R118" s="103" t="s">
        <v>888</v>
      </c>
      <c r="S118" s="22"/>
    </row>
    <row r="119" spans="1:19" ht="27" customHeight="1">
      <c r="A119" s="22"/>
      <c r="B119" s="25" t="s">
        <v>162</v>
      </c>
      <c r="C119" s="18"/>
      <c r="D119" s="18" t="s">
        <v>656</v>
      </c>
      <c r="E119" s="18"/>
      <c r="F119" s="18"/>
      <c r="G119" s="18"/>
      <c r="H119" s="158"/>
      <c r="I119" s="164">
        <v>2</v>
      </c>
      <c r="J119" s="161" t="s">
        <v>555</v>
      </c>
      <c r="K119" s="102">
        <f t="shared" si="27"/>
        <v>2.1527830102364802E-3</v>
      </c>
      <c r="L119" s="36" t="s">
        <v>739</v>
      </c>
      <c r="M119" s="201">
        <f t="shared" si="24"/>
        <v>1.4000848977420038E-3</v>
      </c>
      <c r="N119" s="201">
        <f t="shared" si="25"/>
        <v>1.5658768636727493E-3</v>
      </c>
      <c r="O119" s="36" t="s">
        <v>817</v>
      </c>
      <c r="P119" s="207">
        <f t="shared" si="28"/>
        <v>2.3787442412636643E-3</v>
      </c>
      <c r="Q119" s="207">
        <f t="shared" si="26"/>
        <v>2.8652681168539359E-2</v>
      </c>
      <c r="R119" s="103" t="s">
        <v>888</v>
      </c>
      <c r="S119" s="22"/>
    </row>
    <row r="120" spans="1:19" ht="27" customHeight="1">
      <c r="A120" s="22"/>
      <c r="B120" s="25" t="s">
        <v>163</v>
      </c>
      <c r="C120" s="18"/>
      <c r="D120" s="18" t="s">
        <v>586</v>
      </c>
      <c r="E120" s="18"/>
      <c r="F120" s="18"/>
      <c r="G120" s="18"/>
      <c r="H120" s="158"/>
      <c r="I120" s="164">
        <v>0.15</v>
      </c>
      <c r="J120" s="161" t="s">
        <v>555</v>
      </c>
      <c r="K120" s="102">
        <f t="shared" si="27"/>
        <v>1.6145872576773601E-4</v>
      </c>
      <c r="L120" s="36" t="s">
        <v>739</v>
      </c>
      <c r="M120" s="201">
        <f t="shared" si="24"/>
        <v>1.0500636733065028E-4</v>
      </c>
      <c r="N120" s="201">
        <f t="shared" si="25"/>
        <v>1.1744076477545619E-4</v>
      </c>
      <c r="O120" s="36" t="s">
        <v>817</v>
      </c>
      <c r="P120" s="207">
        <f t="shared" si="28"/>
        <v>1.7840581809477484E-4</v>
      </c>
      <c r="Q120" s="207">
        <f t="shared" si="26"/>
        <v>2.1489510876404518E-3</v>
      </c>
      <c r="R120" s="103" t="s">
        <v>888</v>
      </c>
      <c r="S120" s="22"/>
    </row>
    <row r="121" spans="1:19" ht="27" customHeight="1">
      <c r="A121" s="22"/>
      <c r="B121" s="25" t="s">
        <v>164</v>
      </c>
      <c r="C121" s="18"/>
      <c r="D121" s="18" t="s">
        <v>714</v>
      </c>
      <c r="E121" s="18"/>
      <c r="F121" s="18"/>
      <c r="G121" s="18"/>
      <c r="H121" s="158"/>
      <c r="I121" s="164">
        <v>0.08</v>
      </c>
      <c r="J121" s="161" t="s">
        <v>555</v>
      </c>
      <c r="K121" s="102">
        <f t="shared" si="27"/>
        <v>8.6111320409459208E-5</v>
      </c>
      <c r="L121" s="36" t="s">
        <v>739</v>
      </c>
      <c r="M121" s="201">
        <f t="shared" si="24"/>
        <v>5.6003395909680147E-5</v>
      </c>
      <c r="N121" s="201">
        <f t="shared" si="25"/>
        <v>6.2635074546909972E-5</v>
      </c>
      <c r="O121" s="36" t="s">
        <v>817</v>
      </c>
      <c r="P121" s="207">
        <f t="shared" si="28"/>
        <v>9.5149769650546576E-5</v>
      </c>
      <c r="Q121" s="207">
        <f t="shared" si="26"/>
        <v>1.1461072467415744E-3</v>
      </c>
      <c r="R121" s="103" t="s">
        <v>888</v>
      </c>
      <c r="S121" s="22"/>
    </row>
    <row r="122" spans="1:19" ht="27" customHeight="1">
      <c r="A122" s="22"/>
      <c r="B122" s="25" t="s">
        <v>165</v>
      </c>
      <c r="C122" s="18"/>
      <c r="D122" s="18" t="s">
        <v>657</v>
      </c>
      <c r="E122" s="18"/>
      <c r="F122" s="18"/>
      <c r="G122" s="18"/>
      <c r="H122" s="158"/>
      <c r="I122" s="164">
        <v>3.5</v>
      </c>
      <c r="J122" s="161" t="s">
        <v>555</v>
      </c>
      <c r="K122" s="102">
        <f t="shared" si="27"/>
        <v>3.7673702679138403E-3</v>
      </c>
      <c r="L122" s="36" t="s">
        <v>739</v>
      </c>
      <c r="M122" s="201">
        <f t="shared" si="24"/>
        <v>2.4501485710485067E-3</v>
      </c>
      <c r="N122" s="201">
        <f t="shared" si="25"/>
        <v>2.7402845114273115E-3</v>
      </c>
      <c r="O122" s="36" t="s">
        <v>817</v>
      </c>
      <c r="P122" s="207">
        <f t="shared" si="28"/>
        <v>4.1628024222114127E-3</v>
      </c>
      <c r="Q122" s="207">
        <f t="shared" si="26"/>
        <v>5.0142192044943877E-2</v>
      </c>
      <c r="R122" s="103" t="s">
        <v>888</v>
      </c>
      <c r="S122" s="22"/>
    </row>
    <row r="123" spans="1:19" ht="27" customHeight="1">
      <c r="A123" s="22"/>
      <c r="B123" s="25" t="s">
        <v>166</v>
      </c>
      <c r="C123" s="18"/>
      <c r="D123" s="18" t="s">
        <v>587</v>
      </c>
      <c r="E123" s="18"/>
      <c r="F123" s="18"/>
      <c r="G123" s="18"/>
      <c r="H123" s="158"/>
      <c r="I123" s="164">
        <v>2.5</v>
      </c>
      <c r="J123" s="161" t="s">
        <v>555</v>
      </c>
      <c r="K123" s="102">
        <f t="shared" si="27"/>
        <v>2.6909787627956002E-3</v>
      </c>
      <c r="L123" s="36" t="s">
        <v>739</v>
      </c>
      <c r="M123" s="201">
        <f t="shared" si="24"/>
        <v>1.7501061221775046E-3</v>
      </c>
      <c r="N123" s="201">
        <f t="shared" si="25"/>
        <v>1.9573460795909367E-3</v>
      </c>
      <c r="O123" s="36" t="s">
        <v>817</v>
      </c>
      <c r="P123" s="207">
        <f t="shared" si="28"/>
        <v>2.9734303015795803E-3</v>
      </c>
      <c r="Q123" s="207">
        <f t="shared" si="26"/>
        <v>3.5815851460674196E-2</v>
      </c>
      <c r="R123" s="103" t="s">
        <v>888</v>
      </c>
      <c r="S123" s="22"/>
    </row>
    <row r="124" spans="1:19" ht="27" customHeight="1">
      <c r="A124" s="22"/>
      <c r="B124" s="25" t="s">
        <v>167</v>
      </c>
      <c r="C124" s="18"/>
      <c r="D124" s="18" t="s">
        <v>715</v>
      </c>
      <c r="E124" s="18"/>
      <c r="F124" s="18"/>
      <c r="G124" s="18"/>
      <c r="H124" s="158"/>
      <c r="I124" s="164">
        <v>0.5</v>
      </c>
      <c r="J124" s="161" t="s">
        <v>555</v>
      </c>
      <c r="K124" s="102">
        <f t="shared" si="27"/>
        <v>5.3819575255912005E-4</v>
      </c>
      <c r="L124" s="36" t="s">
        <v>739</v>
      </c>
      <c r="M124" s="201">
        <f t="shared" si="24"/>
        <v>3.5002122443550095E-4</v>
      </c>
      <c r="N124" s="201">
        <f t="shared" si="25"/>
        <v>3.9146921591818733E-4</v>
      </c>
      <c r="O124" s="36" t="s">
        <v>817</v>
      </c>
      <c r="P124" s="207">
        <f t="shared" si="28"/>
        <v>5.9468606031591608E-4</v>
      </c>
      <c r="Q124" s="207">
        <f t="shared" si="26"/>
        <v>7.1631702921348397E-3</v>
      </c>
      <c r="R124" s="103" t="s">
        <v>888</v>
      </c>
      <c r="S124" s="22"/>
    </row>
    <row r="125" spans="1:19" ht="27" customHeight="1">
      <c r="A125" s="22"/>
      <c r="B125" s="25" t="s">
        <v>168</v>
      </c>
      <c r="C125" s="18"/>
      <c r="D125" s="18" t="s">
        <v>658</v>
      </c>
      <c r="E125" s="18"/>
      <c r="F125" s="18"/>
      <c r="G125" s="18"/>
      <c r="H125" s="158"/>
      <c r="I125" s="164">
        <v>6.2</v>
      </c>
      <c r="J125" s="161" t="s">
        <v>555</v>
      </c>
      <c r="K125" s="102">
        <f t="shared" si="27"/>
        <v>6.6736273317330886E-3</v>
      </c>
      <c r="L125" s="36" t="s">
        <v>739</v>
      </c>
      <c r="M125" s="201">
        <f t="shared" si="24"/>
        <v>4.3402631830002118E-3</v>
      </c>
      <c r="N125" s="201">
        <f t="shared" si="25"/>
        <v>4.854218277385523E-3</v>
      </c>
      <c r="O125" s="36" t="s">
        <v>817</v>
      </c>
      <c r="P125" s="207">
        <f t="shared" si="28"/>
        <v>7.3741071479173602E-3</v>
      </c>
      <c r="Q125" s="207">
        <f t="shared" si="26"/>
        <v>8.8823311622472007E-2</v>
      </c>
      <c r="R125" s="103" t="s">
        <v>888</v>
      </c>
      <c r="S125" s="22"/>
    </row>
    <row r="126" spans="1:19" ht="27" customHeight="1">
      <c r="A126" s="22"/>
      <c r="B126" s="25" t="s">
        <v>169</v>
      </c>
      <c r="C126" s="18"/>
      <c r="D126" s="18" t="s">
        <v>588</v>
      </c>
      <c r="E126" s="18"/>
      <c r="F126" s="18"/>
      <c r="G126" s="18"/>
      <c r="H126" s="158"/>
      <c r="I126" s="164">
        <v>6</v>
      </c>
      <c r="J126" s="161" t="s">
        <v>555</v>
      </c>
      <c r="K126" s="102">
        <f t="shared" si="27"/>
        <v>6.4583490307094406E-3</v>
      </c>
      <c r="L126" s="36" t="s">
        <v>739</v>
      </c>
      <c r="M126" s="201">
        <f t="shared" si="24"/>
        <v>4.2002546932260109E-3</v>
      </c>
      <c r="N126" s="201">
        <f t="shared" si="25"/>
        <v>4.6976305910182477E-3</v>
      </c>
      <c r="O126" s="36" t="s">
        <v>817</v>
      </c>
      <c r="P126" s="207">
        <f t="shared" si="28"/>
        <v>7.1362327237909926E-3</v>
      </c>
      <c r="Q126" s="207">
        <f t="shared" si="26"/>
        <v>8.5958043505618073E-2</v>
      </c>
      <c r="R126" s="103" t="s">
        <v>888</v>
      </c>
      <c r="S126" s="22"/>
    </row>
    <row r="127" spans="1:19" ht="27" customHeight="1">
      <c r="A127" s="22"/>
      <c r="B127" s="25" t="s">
        <v>170</v>
      </c>
      <c r="C127" s="18"/>
      <c r="D127" s="18" t="s">
        <v>716</v>
      </c>
      <c r="E127" s="18"/>
      <c r="F127" s="18"/>
      <c r="G127" s="18"/>
      <c r="H127" s="158"/>
      <c r="I127" s="164">
        <v>2</v>
      </c>
      <c r="J127" s="161" t="s">
        <v>555</v>
      </c>
      <c r="K127" s="102">
        <f t="shared" si="27"/>
        <v>2.1527830102364802E-3</v>
      </c>
      <c r="L127" s="36" t="s">
        <v>739</v>
      </c>
      <c r="M127" s="201">
        <f t="shared" si="24"/>
        <v>1.4000848977420038E-3</v>
      </c>
      <c r="N127" s="201">
        <f t="shared" si="25"/>
        <v>1.5658768636727493E-3</v>
      </c>
      <c r="O127" s="36" t="s">
        <v>817</v>
      </c>
      <c r="P127" s="207">
        <f t="shared" si="28"/>
        <v>2.3787442412636643E-3</v>
      </c>
      <c r="Q127" s="207">
        <f t="shared" si="26"/>
        <v>2.8652681168539359E-2</v>
      </c>
      <c r="R127" s="103" t="s">
        <v>888</v>
      </c>
      <c r="S127" s="22"/>
    </row>
    <row r="128" spans="1:19" ht="27" customHeight="1">
      <c r="A128" s="22"/>
      <c r="B128" s="25" t="s">
        <v>171</v>
      </c>
      <c r="C128" s="18"/>
      <c r="D128" s="18" t="s">
        <v>659</v>
      </c>
      <c r="E128" s="18"/>
      <c r="F128" s="18"/>
      <c r="G128" s="18"/>
      <c r="H128" s="158"/>
      <c r="I128" s="164">
        <v>24</v>
      </c>
      <c r="J128" s="161" t="s">
        <v>555</v>
      </c>
      <c r="K128" s="102">
        <f t="shared" si="27"/>
        <v>2.5833396122837762E-2</v>
      </c>
      <c r="L128" s="36" t="s">
        <v>739</v>
      </c>
      <c r="M128" s="201">
        <f t="shared" si="24"/>
        <v>1.6801018772904044E-2</v>
      </c>
      <c r="N128" s="201">
        <f t="shared" si="25"/>
        <v>1.8790522364072991E-2</v>
      </c>
      <c r="O128" s="36" t="s">
        <v>817</v>
      </c>
      <c r="P128" s="207">
        <f t="shared" si="28"/>
        <v>2.854493089516397E-2</v>
      </c>
      <c r="Q128" s="207">
        <f t="shared" si="26"/>
        <v>0.34383217402247229</v>
      </c>
      <c r="R128" s="103" t="s">
        <v>888</v>
      </c>
      <c r="S128" s="22"/>
    </row>
    <row r="129" spans="1:19" ht="27" customHeight="1">
      <c r="A129" s="22"/>
      <c r="B129" s="25" t="s">
        <v>172</v>
      </c>
      <c r="C129" s="18"/>
      <c r="D129" s="18" t="s">
        <v>589</v>
      </c>
      <c r="E129" s="18"/>
      <c r="F129" s="18"/>
      <c r="G129" s="18"/>
      <c r="H129" s="158"/>
      <c r="I129" s="164">
        <v>10</v>
      </c>
      <c r="J129" s="161" t="s">
        <v>555</v>
      </c>
      <c r="K129" s="102">
        <f t="shared" si="27"/>
        <v>1.0763915051182401E-2</v>
      </c>
      <c r="L129" s="36" t="s">
        <v>739</v>
      </c>
      <c r="M129" s="201">
        <f t="shared" si="24"/>
        <v>7.0004244887100185E-3</v>
      </c>
      <c r="N129" s="201">
        <f t="shared" si="25"/>
        <v>7.8293843183637468E-3</v>
      </c>
      <c r="O129" s="36" t="s">
        <v>817</v>
      </c>
      <c r="P129" s="207">
        <f t="shared" si="28"/>
        <v>1.1893721206318321E-2</v>
      </c>
      <c r="Q129" s="207">
        <f t="shared" si="26"/>
        <v>0.14326340584269678</v>
      </c>
      <c r="R129" s="103" t="s">
        <v>888</v>
      </c>
      <c r="S129" s="22"/>
    </row>
    <row r="130" spans="1:19" ht="27" customHeight="1">
      <c r="A130" s="22"/>
      <c r="B130" s="25" t="s">
        <v>173</v>
      </c>
      <c r="C130" s="18"/>
      <c r="D130" s="18" t="s">
        <v>717</v>
      </c>
      <c r="E130" s="18"/>
      <c r="F130" s="18"/>
      <c r="G130" s="18"/>
      <c r="H130" s="158"/>
      <c r="I130" s="164">
        <v>2.5</v>
      </c>
      <c r="J130" s="161" t="s">
        <v>555</v>
      </c>
      <c r="K130" s="102">
        <f t="shared" si="27"/>
        <v>2.6909787627956002E-3</v>
      </c>
      <c r="L130" s="36" t="s">
        <v>739</v>
      </c>
      <c r="M130" s="201">
        <f t="shared" si="24"/>
        <v>1.7501061221775046E-3</v>
      </c>
      <c r="N130" s="201">
        <f t="shared" si="25"/>
        <v>1.9573460795909367E-3</v>
      </c>
      <c r="O130" s="36" t="s">
        <v>817</v>
      </c>
      <c r="P130" s="207">
        <f t="shared" si="28"/>
        <v>2.9734303015795803E-3</v>
      </c>
      <c r="Q130" s="207">
        <f t="shared" si="26"/>
        <v>3.5815851460674196E-2</v>
      </c>
      <c r="R130" s="103" t="s">
        <v>888</v>
      </c>
      <c r="S130" s="22"/>
    </row>
    <row r="131" spans="1:19" ht="27" customHeight="1">
      <c r="A131" s="22"/>
      <c r="B131" s="25" t="s">
        <v>174</v>
      </c>
      <c r="C131" s="18"/>
      <c r="D131" s="18" t="s">
        <v>660</v>
      </c>
      <c r="E131" s="18"/>
      <c r="F131" s="18"/>
      <c r="G131" s="18"/>
      <c r="H131" s="158"/>
      <c r="I131" s="164">
        <v>20</v>
      </c>
      <c r="J131" s="161" t="s">
        <v>555</v>
      </c>
      <c r="K131" s="102">
        <f t="shared" si="27"/>
        <v>2.1527830102364802E-2</v>
      </c>
      <c r="L131" s="36" t="s">
        <v>739</v>
      </c>
      <c r="M131" s="201">
        <f t="shared" si="24"/>
        <v>1.4000848977420037E-2</v>
      </c>
      <c r="N131" s="201">
        <f t="shared" si="25"/>
        <v>1.5658768636727494E-2</v>
      </c>
      <c r="O131" s="36" t="s">
        <v>817</v>
      </c>
      <c r="P131" s="207">
        <f t="shared" si="28"/>
        <v>2.3787442412636643E-2</v>
      </c>
      <c r="Q131" s="207">
        <f t="shared" si="26"/>
        <v>0.28652681168539357</v>
      </c>
      <c r="R131" s="103" t="s">
        <v>888</v>
      </c>
      <c r="S131" s="22"/>
    </row>
    <row r="132" spans="1:19" ht="27" customHeight="1">
      <c r="A132" s="22"/>
      <c r="B132" s="25" t="s">
        <v>175</v>
      </c>
      <c r="C132" s="18"/>
      <c r="D132" s="18" t="s">
        <v>590</v>
      </c>
      <c r="E132" s="18"/>
      <c r="F132" s="18"/>
      <c r="G132" s="18"/>
      <c r="H132" s="158"/>
      <c r="I132" s="164">
        <v>20</v>
      </c>
      <c r="J132" s="161" t="s">
        <v>555</v>
      </c>
      <c r="K132" s="102">
        <f t="shared" si="27"/>
        <v>2.1527830102364802E-2</v>
      </c>
      <c r="L132" s="36" t="s">
        <v>739</v>
      </c>
      <c r="M132" s="201">
        <f t="shared" si="24"/>
        <v>1.4000848977420037E-2</v>
      </c>
      <c r="N132" s="201">
        <f t="shared" si="25"/>
        <v>1.5658768636727494E-2</v>
      </c>
      <c r="O132" s="36" t="s">
        <v>817</v>
      </c>
      <c r="P132" s="207">
        <f t="shared" si="28"/>
        <v>2.3787442412636643E-2</v>
      </c>
      <c r="Q132" s="207">
        <f t="shared" si="26"/>
        <v>0.28652681168539357</v>
      </c>
      <c r="R132" s="103" t="s">
        <v>888</v>
      </c>
      <c r="S132" s="22"/>
    </row>
    <row r="133" spans="1:19" ht="27" customHeight="1">
      <c r="A133" s="22"/>
      <c r="B133" s="25" t="s">
        <v>176</v>
      </c>
      <c r="C133" s="18"/>
      <c r="D133" s="18" t="s">
        <v>718</v>
      </c>
      <c r="E133" s="18"/>
      <c r="F133" s="18"/>
      <c r="G133" s="18"/>
      <c r="H133" s="158"/>
      <c r="I133" s="164">
        <v>6.1</v>
      </c>
      <c r="J133" s="161" t="s">
        <v>555</v>
      </c>
      <c r="K133" s="102">
        <f t="shared" si="27"/>
        <v>6.5659881812212646E-3</v>
      </c>
      <c r="L133" s="36" t="s">
        <v>739</v>
      </c>
      <c r="M133" s="201">
        <f t="shared" si="24"/>
        <v>4.2702589381131114E-3</v>
      </c>
      <c r="N133" s="201">
        <f t="shared" si="25"/>
        <v>4.7759244342018854E-3</v>
      </c>
      <c r="O133" s="36" t="s">
        <v>817</v>
      </c>
      <c r="P133" s="207">
        <f t="shared" si="28"/>
        <v>7.2551699358541768E-3</v>
      </c>
      <c r="Q133" s="207">
        <f t="shared" si="26"/>
        <v>8.7390677564045047E-2</v>
      </c>
      <c r="R133" s="103" t="s">
        <v>888</v>
      </c>
      <c r="S133" s="22"/>
    </row>
    <row r="134" spans="1:19" ht="27" customHeight="1">
      <c r="A134" s="22"/>
      <c r="B134" s="25" t="s">
        <v>177</v>
      </c>
      <c r="C134" s="18"/>
      <c r="D134" s="18" t="s">
        <v>661</v>
      </c>
      <c r="E134" s="18"/>
      <c r="F134" s="18"/>
      <c r="G134" s="18"/>
      <c r="H134" s="158"/>
      <c r="I134" s="164">
        <v>22</v>
      </c>
      <c r="J134" s="161" t="s">
        <v>555</v>
      </c>
      <c r="K134" s="102">
        <f t="shared" si="27"/>
        <v>2.3680613112601282E-2</v>
      </c>
      <c r="L134" s="36" t="s">
        <v>739</v>
      </c>
      <c r="M134" s="201">
        <f t="shared" si="24"/>
        <v>1.5400933875162042E-2</v>
      </c>
      <c r="N134" s="201">
        <f t="shared" si="25"/>
        <v>1.7224645500400242E-2</v>
      </c>
      <c r="O134" s="36" t="s">
        <v>817</v>
      </c>
      <c r="P134" s="207">
        <f t="shared" si="28"/>
        <v>2.616618665390031E-2</v>
      </c>
      <c r="Q134" s="207">
        <f t="shared" si="26"/>
        <v>0.31517949285393293</v>
      </c>
      <c r="R134" s="103" t="s">
        <v>888</v>
      </c>
      <c r="S134" s="22"/>
    </row>
    <row r="135" spans="1:19" ht="27" customHeight="1">
      <c r="A135" s="22"/>
      <c r="B135" s="25" t="s">
        <v>178</v>
      </c>
      <c r="C135" s="18"/>
      <c r="D135" s="18" t="s">
        <v>591</v>
      </c>
      <c r="E135" s="18"/>
      <c r="F135" s="18"/>
      <c r="G135" s="18"/>
      <c r="H135" s="158"/>
      <c r="I135" s="164">
        <v>129</v>
      </c>
      <c r="J135" s="161" t="s">
        <v>555</v>
      </c>
      <c r="K135" s="102">
        <f t="shared" si="27"/>
        <v>0.13885450416025297</v>
      </c>
      <c r="L135" s="36" t="s">
        <v>739</v>
      </c>
      <c r="M135" s="201">
        <f t="shared" si="24"/>
        <v>9.030547590435925E-2</v>
      </c>
      <c r="N135" s="201">
        <f t="shared" si="25"/>
        <v>0.10099905770689233</v>
      </c>
      <c r="O135" s="36" t="s">
        <v>817</v>
      </c>
      <c r="P135" s="207">
        <f t="shared" si="28"/>
        <v>0.15342900356150638</v>
      </c>
      <c r="Q135" s="207">
        <f t="shared" si="26"/>
        <v>1.8480979353707885</v>
      </c>
      <c r="R135" s="103" t="s">
        <v>888</v>
      </c>
      <c r="S135" s="22"/>
    </row>
    <row r="136" spans="1:19" ht="27" customHeight="1">
      <c r="A136" s="22"/>
      <c r="B136" s="25" t="s">
        <v>179</v>
      </c>
      <c r="C136" s="18"/>
      <c r="D136" s="18" t="s">
        <v>592</v>
      </c>
      <c r="E136" s="18"/>
      <c r="F136" s="18"/>
      <c r="G136" s="18"/>
      <c r="H136" s="158"/>
      <c r="I136" s="164">
        <v>15</v>
      </c>
      <c r="J136" s="161" t="s">
        <v>555</v>
      </c>
      <c r="K136" s="102">
        <f t="shared" si="27"/>
        <v>1.61458725767736E-2</v>
      </c>
      <c r="L136" s="36" t="s">
        <v>739</v>
      </c>
      <c r="M136" s="201">
        <f t="shared" si="24"/>
        <v>1.0500636733065028E-2</v>
      </c>
      <c r="N136" s="201">
        <f t="shared" si="25"/>
        <v>1.1744076477545618E-2</v>
      </c>
      <c r="O136" s="36" t="s">
        <v>817</v>
      </c>
      <c r="P136" s="207">
        <f t="shared" si="28"/>
        <v>1.7840581809477483E-2</v>
      </c>
      <c r="Q136" s="207">
        <f t="shared" si="26"/>
        <v>0.21489510876404516</v>
      </c>
      <c r="R136" s="103" t="s">
        <v>888</v>
      </c>
      <c r="S136" s="22"/>
    </row>
    <row r="137" spans="1:19" ht="27" customHeight="1">
      <c r="A137" s="22"/>
      <c r="B137" s="25" t="s">
        <v>180</v>
      </c>
      <c r="C137" s="18"/>
      <c r="D137" s="18" t="s">
        <v>719</v>
      </c>
      <c r="E137" s="18"/>
      <c r="F137" s="18"/>
      <c r="G137" s="18"/>
      <c r="H137" s="158"/>
      <c r="I137" s="164">
        <v>12</v>
      </c>
      <c r="J137" s="161" t="s">
        <v>555</v>
      </c>
      <c r="K137" s="102">
        <f t="shared" si="27"/>
        <v>1.2916698061418881E-2</v>
      </c>
      <c r="L137" s="36" t="s">
        <v>739</v>
      </c>
      <c r="M137" s="201">
        <f t="shared" si="24"/>
        <v>8.4005093864520219E-3</v>
      </c>
      <c r="N137" s="201">
        <f t="shared" si="25"/>
        <v>9.3952611820364955E-3</v>
      </c>
      <c r="O137" s="36" t="s">
        <v>817</v>
      </c>
      <c r="P137" s="207">
        <f t="shared" si="28"/>
        <v>1.4272465447581985E-2</v>
      </c>
      <c r="Q137" s="207">
        <f t="shared" si="26"/>
        <v>0.17191608701123615</v>
      </c>
      <c r="R137" s="103" t="s">
        <v>888</v>
      </c>
      <c r="S137" s="22"/>
    </row>
    <row r="138" spans="1:19" ht="27" customHeight="1">
      <c r="A138" s="22"/>
      <c r="B138" s="25" t="s">
        <v>181</v>
      </c>
      <c r="C138" s="18"/>
      <c r="D138" s="18" t="s">
        <v>662</v>
      </c>
      <c r="E138" s="18"/>
      <c r="F138" s="18"/>
      <c r="G138" s="18"/>
      <c r="H138" s="158"/>
      <c r="I138" s="164">
        <v>34</v>
      </c>
      <c r="J138" s="161" t="s">
        <v>555</v>
      </c>
      <c r="K138" s="102">
        <f t="shared" si="27"/>
        <v>3.6597311174020167E-2</v>
      </c>
      <c r="L138" s="36" t="s">
        <v>739</v>
      </c>
      <c r="M138" s="201">
        <f t="shared" si="24"/>
        <v>2.3801443261614069E-2</v>
      </c>
      <c r="N138" s="201">
        <f t="shared" si="25"/>
        <v>2.6619906682436741E-2</v>
      </c>
      <c r="O138" s="36" t="s">
        <v>817</v>
      </c>
      <c r="P138" s="207">
        <f t="shared" si="28"/>
        <v>4.0438652101482307E-2</v>
      </c>
      <c r="Q138" s="207">
        <f t="shared" si="26"/>
        <v>0.48709557986516916</v>
      </c>
      <c r="R138" s="103" t="s">
        <v>888</v>
      </c>
      <c r="S138" s="22"/>
    </row>
    <row r="139" spans="1:19" ht="27" customHeight="1">
      <c r="A139" s="22"/>
      <c r="B139" s="25" t="s">
        <v>182</v>
      </c>
      <c r="C139" s="18"/>
      <c r="D139" s="18" t="s">
        <v>593</v>
      </c>
      <c r="E139" s="18"/>
      <c r="F139" s="18"/>
      <c r="G139" s="18"/>
      <c r="H139" s="158"/>
      <c r="I139" s="164">
        <v>3</v>
      </c>
      <c r="J139" s="161" t="s">
        <v>555</v>
      </c>
      <c r="K139" s="102">
        <f t="shared" si="27"/>
        <v>3.2291745153547203E-3</v>
      </c>
      <c r="L139" s="36" t="s">
        <v>739</v>
      </c>
      <c r="M139" s="201">
        <f t="shared" si="24"/>
        <v>2.1001273466130055E-3</v>
      </c>
      <c r="N139" s="201">
        <f t="shared" si="25"/>
        <v>2.3488152955091239E-3</v>
      </c>
      <c r="O139" s="36" t="s">
        <v>817</v>
      </c>
      <c r="P139" s="207">
        <f t="shared" si="28"/>
        <v>3.5681163618954963E-3</v>
      </c>
      <c r="Q139" s="207">
        <f t="shared" si="26"/>
        <v>4.2979021752809037E-2</v>
      </c>
      <c r="R139" s="103" t="s">
        <v>888</v>
      </c>
      <c r="S139" s="22"/>
    </row>
    <row r="140" spans="1:19" ht="27" customHeight="1">
      <c r="A140" s="22"/>
      <c r="B140" s="25" t="s">
        <v>183</v>
      </c>
      <c r="C140" s="18"/>
      <c r="D140" s="18" t="s">
        <v>720</v>
      </c>
      <c r="E140" s="18"/>
      <c r="F140" s="18"/>
      <c r="G140" s="18"/>
      <c r="H140" s="158"/>
      <c r="I140" s="164">
        <v>2.9</v>
      </c>
      <c r="J140" s="161" t="s">
        <v>555</v>
      </c>
      <c r="K140" s="102">
        <f t="shared" si="27"/>
        <v>3.1215353648428963E-3</v>
      </c>
      <c r="L140" s="36" t="s">
        <v>739</v>
      </c>
      <c r="M140" s="201">
        <f t="shared" si="24"/>
        <v>2.0301231017259055E-3</v>
      </c>
      <c r="N140" s="201">
        <f t="shared" si="25"/>
        <v>2.2705214523254867E-3</v>
      </c>
      <c r="O140" s="36" t="s">
        <v>817</v>
      </c>
      <c r="P140" s="207">
        <f t="shared" si="28"/>
        <v>3.4491791498323134E-3</v>
      </c>
      <c r="Q140" s="207">
        <f t="shared" si="26"/>
        <v>4.154638769438207E-2</v>
      </c>
      <c r="R140" s="103" t="s">
        <v>888</v>
      </c>
      <c r="S140" s="22"/>
    </row>
    <row r="141" spans="1:19" ht="27" customHeight="1">
      <c r="A141" s="22"/>
      <c r="B141" s="25" t="s">
        <v>184</v>
      </c>
      <c r="C141" s="18"/>
      <c r="D141" s="18" t="s">
        <v>663</v>
      </c>
      <c r="E141" s="18"/>
      <c r="F141" s="18"/>
      <c r="G141" s="18"/>
      <c r="H141" s="158"/>
      <c r="I141" s="164">
        <v>7</v>
      </c>
      <c r="J141" s="161" t="s">
        <v>555</v>
      </c>
      <c r="K141" s="102">
        <f t="shared" si="27"/>
        <v>7.5347405358276807E-3</v>
      </c>
      <c r="L141" s="36" t="s">
        <v>739</v>
      </c>
      <c r="M141" s="201">
        <f t="shared" si="24"/>
        <v>4.9002971420970135E-3</v>
      </c>
      <c r="N141" s="201">
        <f t="shared" si="25"/>
        <v>5.4805690228546229E-3</v>
      </c>
      <c r="O141" s="36" t="s">
        <v>817</v>
      </c>
      <c r="P141" s="207">
        <f t="shared" si="28"/>
        <v>8.3256048444228254E-3</v>
      </c>
      <c r="Q141" s="207">
        <f t="shared" si="26"/>
        <v>0.10028438408988775</v>
      </c>
      <c r="R141" s="103" t="s">
        <v>888</v>
      </c>
      <c r="S141" s="22"/>
    </row>
    <row r="142" spans="1:19" ht="27" customHeight="1">
      <c r="A142" s="22"/>
      <c r="B142" s="25" t="s">
        <v>185</v>
      </c>
      <c r="C142" s="18"/>
      <c r="D142" s="18" t="s">
        <v>594</v>
      </c>
      <c r="E142" s="18"/>
      <c r="F142" s="18"/>
      <c r="G142" s="18"/>
      <c r="H142" s="158"/>
      <c r="I142" s="164">
        <v>1</v>
      </c>
      <c r="J142" s="161" t="s">
        <v>555</v>
      </c>
      <c r="K142" s="102">
        <f t="shared" si="27"/>
        <v>1.0763915051182401E-3</v>
      </c>
      <c r="L142" s="36" t="s">
        <v>739</v>
      </c>
      <c r="M142" s="201">
        <f t="shared" si="24"/>
        <v>7.000424488710019E-4</v>
      </c>
      <c r="N142" s="201">
        <f t="shared" si="25"/>
        <v>7.8293843183637466E-4</v>
      </c>
      <c r="O142" s="36" t="s">
        <v>817</v>
      </c>
      <c r="P142" s="207">
        <f t="shared" si="28"/>
        <v>1.1893721206318322E-3</v>
      </c>
      <c r="Q142" s="207">
        <f t="shared" si="26"/>
        <v>1.4326340584269679E-2</v>
      </c>
      <c r="R142" s="103" t="s">
        <v>888</v>
      </c>
      <c r="S142" s="22"/>
    </row>
    <row r="143" spans="1:19" ht="27" customHeight="1">
      <c r="A143" s="22"/>
      <c r="B143" s="25" t="s">
        <v>186</v>
      </c>
      <c r="C143" s="18"/>
      <c r="D143" s="18" t="s">
        <v>595</v>
      </c>
      <c r="E143" s="18"/>
      <c r="F143" s="18"/>
      <c r="G143" s="18"/>
      <c r="H143" s="158"/>
      <c r="I143" s="164">
        <v>5</v>
      </c>
      <c r="J143" s="161" t="s">
        <v>555</v>
      </c>
      <c r="K143" s="102">
        <f t="shared" si="27"/>
        <v>5.3819575255912005E-3</v>
      </c>
      <c r="L143" s="36" t="s">
        <v>739</v>
      </c>
      <c r="M143" s="201">
        <f t="shared" ref="M143:M174" si="29" xml:space="preserve"> $J$6 * K143 * ( 2 * $H$6 / $N$4 ) ^ 0.5</f>
        <v>3.5002122443550093E-3</v>
      </c>
      <c r="N143" s="201">
        <f t="shared" ref="N143:N174" si="30" xml:space="preserve"> $J$6 * K143 * ( 2 * $H$6 / $N$5 ) ^ 0.5</f>
        <v>3.9146921591818734E-3</v>
      </c>
      <c r="O143" s="36" t="s">
        <v>817</v>
      </c>
      <c r="P143" s="207">
        <f t="shared" si="28"/>
        <v>5.9468606031591606E-3</v>
      </c>
      <c r="Q143" s="207">
        <f t="shared" si="26"/>
        <v>7.1631702921348392E-2</v>
      </c>
      <c r="R143" s="103" t="s">
        <v>888</v>
      </c>
      <c r="S143" s="22"/>
    </row>
    <row r="144" spans="1:19" ht="27" customHeight="1">
      <c r="A144" s="22"/>
      <c r="B144" s="25" t="s">
        <v>187</v>
      </c>
      <c r="C144" s="18"/>
      <c r="D144" s="18" t="s">
        <v>721</v>
      </c>
      <c r="E144" s="18"/>
      <c r="F144" s="18"/>
      <c r="G144" s="18"/>
      <c r="H144" s="158"/>
      <c r="I144" s="164">
        <v>1</v>
      </c>
      <c r="J144" s="161" t="s">
        <v>555</v>
      </c>
      <c r="K144" s="102">
        <f t="shared" si="27"/>
        <v>1.0763915051182401E-3</v>
      </c>
      <c r="L144" s="36" t="s">
        <v>739</v>
      </c>
      <c r="M144" s="201">
        <f t="shared" si="29"/>
        <v>7.000424488710019E-4</v>
      </c>
      <c r="N144" s="201">
        <f t="shared" si="30"/>
        <v>7.8293843183637466E-4</v>
      </c>
      <c r="O144" s="36" t="s">
        <v>817</v>
      </c>
      <c r="P144" s="207">
        <f t="shared" si="28"/>
        <v>1.1893721206318322E-3</v>
      </c>
      <c r="Q144" s="207">
        <f t="shared" si="26"/>
        <v>1.4326340584269679E-2</v>
      </c>
      <c r="R144" s="103" t="s">
        <v>888</v>
      </c>
      <c r="S144" s="22"/>
    </row>
    <row r="145" spans="1:19" ht="27" customHeight="1">
      <c r="A145" s="22"/>
      <c r="B145" s="25" t="s">
        <v>188</v>
      </c>
      <c r="C145" s="18"/>
      <c r="D145" s="18" t="s">
        <v>664</v>
      </c>
      <c r="E145" s="18"/>
      <c r="F145" s="18"/>
      <c r="G145" s="18"/>
      <c r="H145" s="158"/>
      <c r="I145" s="164">
        <v>7</v>
      </c>
      <c r="J145" s="161" t="s">
        <v>555</v>
      </c>
      <c r="K145" s="102">
        <f t="shared" si="27"/>
        <v>7.5347405358276807E-3</v>
      </c>
      <c r="L145" s="36" t="s">
        <v>739</v>
      </c>
      <c r="M145" s="201">
        <f t="shared" si="29"/>
        <v>4.9002971420970135E-3</v>
      </c>
      <c r="N145" s="201">
        <f t="shared" si="30"/>
        <v>5.4805690228546229E-3</v>
      </c>
      <c r="O145" s="36" t="s">
        <v>817</v>
      </c>
      <c r="P145" s="207">
        <f t="shared" si="28"/>
        <v>8.3256048444228254E-3</v>
      </c>
      <c r="Q145" s="207">
        <f t="shared" si="26"/>
        <v>0.10028438408988775</v>
      </c>
      <c r="R145" s="103" t="s">
        <v>888</v>
      </c>
      <c r="S145" s="22"/>
    </row>
    <row r="146" spans="1:19" ht="27" customHeight="1">
      <c r="A146" s="22"/>
      <c r="B146" s="25" t="s">
        <v>189</v>
      </c>
      <c r="C146" s="18"/>
      <c r="D146" s="18" t="s">
        <v>595</v>
      </c>
      <c r="E146" s="18"/>
      <c r="F146" s="18"/>
      <c r="G146" s="18"/>
      <c r="H146" s="158"/>
      <c r="I146" s="164">
        <v>40</v>
      </c>
      <c r="J146" s="161" t="s">
        <v>555</v>
      </c>
      <c r="K146" s="102">
        <f t="shared" si="27"/>
        <v>4.3055660204729604E-2</v>
      </c>
      <c r="L146" s="36" t="s">
        <v>739</v>
      </c>
      <c r="M146" s="201">
        <f t="shared" si="29"/>
        <v>2.8001697954840074E-2</v>
      </c>
      <c r="N146" s="201">
        <f t="shared" si="30"/>
        <v>3.1317537273454987E-2</v>
      </c>
      <c r="O146" s="36" t="s">
        <v>817</v>
      </c>
      <c r="P146" s="207">
        <f t="shared" si="28"/>
        <v>4.7574884825273285E-2</v>
      </c>
      <c r="Q146" s="207">
        <f t="shared" ref="Q146:Q177" si="31">N146 * $L$10</f>
        <v>0.57305362337078714</v>
      </c>
      <c r="R146" s="103" t="s">
        <v>888</v>
      </c>
      <c r="S146" s="22"/>
    </row>
    <row r="147" spans="1:19" ht="27" customHeight="1">
      <c r="A147" s="22"/>
      <c r="B147" s="25" t="s">
        <v>190</v>
      </c>
      <c r="C147" s="18"/>
      <c r="D147" s="18" t="s">
        <v>721</v>
      </c>
      <c r="E147" s="18"/>
      <c r="F147" s="18"/>
      <c r="G147" s="18"/>
      <c r="H147" s="158"/>
      <c r="I147" s="164">
        <v>14</v>
      </c>
      <c r="J147" s="161" t="s">
        <v>555</v>
      </c>
      <c r="K147" s="102">
        <f t="shared" si="27"/>
        <v>1.5069481071655361E-2</v>
      </c>
      <c r="L147" s="36" t="s">
        <v>739</v>
      </c>
      <c r="M147" s="201">
        <f t="shared" si="29"/>
        <v>9.800594284194027E-3</v>
      </c>
      <c r="N147" s="201">
        <f t="shared" si="30"/>
        <v>1.0961138045709246E-2</v>
      </c>
      <c r="O147" s="36" t="s">
        <v>817</v>
      </c>
      <c r="P147" s="207">
        <f t="shared" si="28"/>
        <v>1.6651209688845651E-2</v>
      </c>
      <c r="Q147" s="207">
        <f t="shared" si="31"/>
        <v>0.20056876817977551</v>
      </c>
      <c r="R147" s="103" t="s">
        <v>888</v>
      </c>
      <c r="S147" s="22"/>
    </row>
    <row r="148" spans="1:19" ht="27" customHeight="1">
      <c r="A148" s="22"/>
      <c r="B148" s="25" t="s">
        <v>191</v>
      </c>
      <c r="C148" s="18"/>
      <c r="D148" s="18" t="s">
        <v>664</v>
      </c>
      <c r="E148" s="18"/>
      <c r="F148" s="18"/>
      <c r="G148" s="18"/>
      <c r="H148" s="158"/>
      <c r="I148" s="164">
        <v>72</v>
      </c>
      <c r="J148" s="161" t="s">
        <v>555</v>
      </c>
      <c r="K148" s="102">
        <f t="shared" si="27"/>
        <v>7.7500188368513287E-2</v>
      </c>
      <c r="L148" s="36" t="s">
        <v>739</v>
      </c>
      <c r="M148" s="201">
        <f t="shared" si="29"/>
        <v>5.0403056318712142E-2</v>
      </c>
      <c r="N148" s="201">
        <f t="shared" si="30"/>
        <v>5.637156709221898E-2</v>
      </c>
      <c r="O148" s="36" t="s">
        <v>817</v>
      </c>
      <c r="P148" s="207">
        <f t="shared" si="28"/>
        <v>8.5634792685491928E-2</v>
      </c>
      <c r="Q148" s="207">
        <f t="shared" si="31"/>
        <v>1.031496522067417</v>
      </c>
      <c r="R148" s="103" t="s">
        <v>888</v>
      </c>
      <c r="S148" s="22"/>
    </row>
    <row r="149" spans="1:19" ht="27" customHeight="1">
      <c r="A149" s="22"/>
      <c r="B149" s="25" t="s">
        <v>192</v>
      </c>
      <c r="C149" s="18"/>
      <c r="D149" s="18" t="s">
        <v>722</v>
      </c>
      <c r="E149" s="18"/>
      <c r="F149" s="18"/>
      <c r="G149" s="18"/>
      <c r="H149" s="158"/>
      <c r="I149" s="164">
        <v>0.1</v>
      </c>
      <c r="J149" s="161" t="s">
        <v>556</v>
      </c>
      <c r="K149" s="102">
        <f>I149*$I$10</f>
        <v>5.6687999999999995E-2</v>
      </c>
      <c r="L149" s="36" t="s">
        <v>738</v>
      </c>
      <c r="M149" s="201">
        <f t="shared" si="29"/>
        <v>3.6867632411536094E-2</v>
      </c>
      <c r="N149" s="201">
        <f t="shared" si="30"/>
        <v>4.1233337138855408E-2</v>
      </c>
      <c r="O149" s="36" t="s">
        <v>818</v>
      </c>
      <c r="P149" s="207">
        <f xml:space="preserve"> M149 * $O$10</f>
        <v>6.2638107467199833E-2</v>
      </c>
      <c r="Q149" s="207">
        <f t="shared" si="31"/>
        <v>0.75449461574101506</v>
      </c>
      <c r="R149" s="103" t="s">
        <v>889</v>
      </c>
      <c r="S149" s="22"/>
    </row>
    <row r="150" spans="1:19" ht="27" customHeight="1">
      <c r="A150" s="22"/>
      <c r="B150" s="25" t="s">
        <v>193</v>
      </c>
      <c r="C150" s="18"/>
      <c r="D150" s="18" t="s">
        <v>665</v>
      </c>
      <c r="E150" s="18"/>
      <c r="F150" s="18"/>
      <c r="G150" s="18"/>
      <c r="H150" s="158"/>
      <c r="I150" s="164">
        <v>3</v>
      </c>
      <c r="J150" s="161" t="s">
        <v>556</v>
      </c>
      <c r="K150" s="102">
        <f>I150*$I$10</f>
        <v>1.7006399999999999</v>
      </c>
      <c r="L150" s="36" t="s">
        <v>738</v>
      </c>
      <c r="M150" s="201">
        <f t="shared" si="29"/>
        <v>1.106028972346083</v>
      </c>
      <c r="N150" s="201">
        <f t="shared" si="30"/>
        <v>1.2370001141656624</v>
      </c>
      <c r="O150" s="36" t="s">
        <v>818</v>
      </c>
      <c r="P150" s="207">
        <f xml:space="preserve"> M150 * $O$10</f>
        <v>1.8791432240159951</v>
      </c>
      <c r="Q150" s="207">
        <f t="shared" si="31"/>
        <v>22.634838472230456</v>
      </c>
      <c r="R150" s="103" t="s">
        <v>889</v>
      </c>
      <c r="S150" s="22"/>
    </row>
    <row r="151" spans="1:19" ht="27" customHeight="1">
      <c r="A151" s="22"/>
      <c r="B151" s="25" t="s">
        <v>194</v>
      </c>
      <c r="C151" s="18"/>
      <c r="D151" s="18" t="s">
        <v>596</v>
      </c>
      <c r="E151" s="18"/>
      <c r="F151" s="18"/>
      <c r="G151" s="18"/>
      <c r="H151" s="158"/>
      <c r="I151" s="164">
        <v>0.24</v>
      </c>
      <c r="J151" s="161" t="s">
        <v>556</v>
      </c>
      <c r="K151" s="102">
        <f>I151*$I$10</f>
        <v>0.13605119999999998</v>
      </c>
      <c r="L151" s="36" t="s">
        <v>738</v>
      </c>
      <c r="M151" s="201">
        <f t="shared" si="29"/>
        <v>8.8482317787686629E-2</v>
      </c>
      <c r="N151" s="201">
        <f t="shared" si="30"/>
        <v>9.896000913325298E-2</v>
      </c>
      <c r="O151" s="36" t="s">
        <v>818</v>
      </c>
      <c r="P151" s="207">
        <f xml:space="preserve"> M151 * $O$10</f>
        <v>0.15033145792127958</v>
      </c>
      <c r="Q151" s="207">
        <f t="shared" si="31"/>
        <v>1.8107870777784363</v>
      </c>
      <c r="R151" s="103" t="s">
        <v>889</v>
      </c>
      <c r="S151" s="22"/>
    </row>
    <row r="152" spans="1:19" ht="27" customHeight="1">
      <c r="A152" s="22"/>
      <c r="B152" s="25" t="s">
        <v>195</v>
      </c>
      <c r="C152" s="18"/>
      <c r="D152" s="18" t="s">
        <v>597</v>
      </c>
      <c r="E152" s="18"/>
      <c r="F152" s="18"/>
      <c r="G152" s="18"/>
      <c r="H152" s="158"/>
      <c r="I152" s="164">
        <v>20</v>
      </c>
      <c r="J152" s="161" t="s">
        <v>555</v>
      </c>
      <c r="K152" s="102">
        <f>I152*$B$10</f>
        <v>2.1527830102364802E-2</v>
      </c>
      <c r="L152" s="36" t="s">
        <v>739</v>
      </c>
      <c r="M152" s="201">
        <f t="shared" si="29"/>
        <v>1.4000848977420037E-2</v>
      </c>
      <c r="N152" s="201">
        <f t="shared" si="30"/>
        <v>1.5658768636727494E-2</v>
      </c>
      <c r="O152" s="36" t="s">
        <v>817</v>
      </c>
      <c r="P152" s="207">
        <f>M152 * $O$10</f>
        <v>2.3787442412636643E-2</v>
      </c>
      <c r="Q152" s="207">
        <f t="shared" si="31"/>
        <v>0.28652681168539357</v>
      </c>
      <c r="R152" s="103" t="s">
        <v>888</v>
      </c>
      <c r="S152" s="22"/>
    </row>
    <row r="153" spans="1:19" ht="27" customHeight="1">
      <c r="A153" s="22"/>
      <c r="B153" s="25" t="s">
        <v>196</v>
      </c>
      <c r="C153" s="18"/>
      <c r="D153" s="18" t="s">
        <v>723</v>
      </c>
      <c r="E153" s="18"/>
      <c r="F153" s="18"/>
      <c r="G153" s="18"/>
      <c r="H153" s="158"/>
      <c r="I153" s="164">
        <v>15</v>
      </c>
      <c r="J153" s="161" t="s">
        <v>555</v>
      </c>
      <c r="K153" s="102">
        <f>I153*$B$10</f>
        <v>1.61458725767736E-2</v>
      </c>
      <c r="L153" s="36" t="s">
        <v>739</v>
      </c>
      <c r="M153" s="201">
        <f t="shared" si="29"/>
        <v>1.0500636733065028E-2</v>
      </c>
      <c r="N153" s="201">
        <f t="shared" si="30"/>
        <v>1.1744076477545618E-2</v>
      </c>
      <c r="O153" s="36" t="s">
        <v>817</v>
      </c>
      <c r="P153" s="207">
        <f>M153 * $O$10</f>
        <v>1.7840581809477483E-2</v>
      </c>
      <c r="Q153" s="207">
        <f t="shared" si="31"/>
        <v>0.21489510876404516</v>
      </c>
      <c r="R153" s="103" t="s">
        <v>888</v>
      </c>
      <c r="S153" s="22"/>
    </row>
    <row r="154" spans="1:19" ht="27" customHeight="1">
      <c r="A154" s="22"/>
      <c r="B154" s="25" t="s">
        <v>197</v>
      </c>
      <c r="C154" s="18"/>
      <c r="D154" s="18" t="s">
        <v>666</v>
      </c>
      <c r="E154" s="18"/>
      <c r="F154" s="18"/>
      <c r="G154" s="18"/>
      <c r="H154" s="158"/>
      <c r="I154" s="164">
        <v>25</v>
      </c>
      <c r="J154" s="161" t="s">
        <v>555</v>
      </c>
      <c r="K154" s="102">
        <f>I154*$B$10</f>
        <v>2.6909787627956004E-2</v>
      </c>
      <c r="L154" s="36" t="s">
        <v>739</v>
      </c>
      <c r="M154" s="201">
        <f t="shared" si="29"/>
        <v>1.7501061221775048E-2</v>
      </c>
      <c r="N154" s="201">
        <f t="shared" si="30"/>
        <v>1.9573460795909367E-2</v>
      </c>
      <c r="O154" s="36" t="s">
        <v>817</v>
      </c>
      <c r="P154" s="207">
        <f>M154 * $O$10</f>
        <v>2.9734303015795809E-2</v>
      </c>
      <c r="Q154" s="207">
        <f t="shared" si="31"/>
        <v>0.35815851460674197</v>
      </c>
      <c r="R154" s="103" t="s">
        <v>888</v>
      </c>
      <c r="S154" s="22"/>
    </row>
    <row r="155" spans="1:19" ht="27" customHeight="1">
      <c r="A155" s="22"/>
      <c r="B155" s="25" t="s">
        <v>198</v>
      </c>
      <c r="C155" s="18"/>
      <c r="D155" s="18" t="s">
        <v>598</v>
      </c>
      <c r="E155" s="18"/>
      <c r="F155" s="18"/>
      <c r="G155" s="18"/>
      <c r="H155" s="158"/>
      <c r="I155" s="164">
        <v>10</v>
      </c>
      <c r="J155" s="161" t="s">
        <v>525</v>
      </c>
      <c r="K155" s="102">
        <f t="shared" ref="K155:K163" si="32">I155*$E$10</f>
        <v>1.0000000000000002E-3</v>
      </c>
      <c r="L155" s="18" t="s">
        <v>622</v>
      </c>
      <c r="M155" s="201">
        <f t="shared" si="29"/>
        <v>6.5036043627462797E-4</v>
      </c>
      <c r="N155" s="201">
        <f t="shared" si="30"/>
        <v>7.273732913289484E-4</v>
      </c>
      <c r="O155" s="18" t="s">
        <v>816</v>
      </c>
      <c r="P155" s="207">
        <f t="shared" ref="P155:P163" si="33">M155 * $L$10</f>
        <v>1.1900405873231863E-2</v>
      </c>
      <c r="Q155" s="207">
        <f t="shared" si="31"/>
        <v>1.3309600193004083E-2</v>
      </c>
      <c r="R155" s="40" t="s">
        <v>887</v>
      </c>
      <c r="S155" s="22"/>
    </row>
    <row r="156" spans="1:19" ht="27" customHeight="1">
      <c r="A156" s="22"/>
      <c r="B156" s="25" t="s">
        <v>199</v>
      </c>
      <c r="C156" s="18"/>
      <c r="D156" s="18" t="s">
        <v>724</v>
      </c>
      <c r="E156" s="18"/>
      <c r="F156" s="18"/>
      <c r="G156" s="18"/>
      <c r="H156" s="158"/>
      <c r="I156" s="164">
        <v>8</v>
      </c>
      <c r="J156" s="161" t="s">
        <v>525</v>
      </c>
      <c r="K156" s="102">
        <f t="shared" si="32"/>
        <v>8.0000000000000015E-4</v>
      </c>
      <c r="L156" s="18" t="s">
        <v>622</v>
      </c>
      <c r="M156" s="201">
        <f t="shared" si="29"/>
        <v>5.2028834901970229E-4</v>
      </c>
      <c r="N156" s="201">
        <f t="shared" si="30"/>
        <v>5.8189863306315861E-4</v>
      </c>
      <c r="O156" s="18" t="s">
        <v>816</v>
      </c>
      <c r="P156" s="207">
        <f t="shared" si="33"/>
        <v>9.5203246985854882E-3</v>
      </c>
      <c r="Q156" s="207">
        <f t="shared" si="31"/>
        <v>1.0647680154403264E-2</v>
      </c>
      <c r="R156" s="40" t="s">
        <v>887</v>
      </c>
      <c r="S156" s="22"/>
    </row>
    <row r="157" spans="1:19" ht="27" customHeight="1">
      <c r="A157" s="22"/>
      <c r="B157" s="25" t="s">
        <v>200</v>
      </c>
      <c r="C157" s="18"/>
      <c r="D157" s="18" t="s">
        <v>667</v>
      </c>
      <c r="E157" s="18"/>
      <c r="F157" s="18"/>
      <c r="G157" s="18"/>
      <c r="H157" s="158"/>
      <c r="I157" s="164">
        <v>17</v>
      </c>
      <c r="J157" s="161" t="s">
        <v>525</v>
      </c>
      <c r="K157" s="102">
        <f t="shared" si="32"/>
        <v>1.7000000000000003E-3</v>
      </c>
      <c r="L157" s="18" t="s">
        <v>622</v>
      </c>
      <c r="M157" s="201">
        <f t="shared" si="29"/>
        <v>1.1056127416668676E-3</v>
      </c>
      <c r="N157" s="201">
        <f t="shared" si="30"/>
        <v>1.2365345952592122E-3</v>
      </c>
      <c r="O157" s="18" t="s">
        <v>816</v>
      </c>
      <c r="P157" s="207">
        <f t="shared" si="33"/>
        <v>2.0230689984494166E-2</v>
      </c>
      <c r="Q157" s="207">
        <f t="shared" si="31"/>
        <v>2.2626320328106939E-2</v>
      </c>
      <c r="R157" s="40" t="s">
        <v>887</v>
      </c>
      <c r="S157" s="22"/>
    </row>
    <row r="158" spans="1:19" ht="27" customHeight="1">
      <c r="A158" s="22"/>
      <c r="B158" s="25" t="s">
        <v>201</v>
      </c>
      <c r="C158" s="18"/>
      <c r="D158" s="18" t="s">
        <v>599</v>
      </c>
      <c r="E158" s="18"/>
      <c r="F158" s="18"/>
      <c r="G158" s="18"/>
      <c r="H158" s="158"/>
      <c r="I158" s="164">
        <v>0.5</v>
      </c>
      <c r="J158" s="161" t="s">
        <v>525</v>
      </c>
      <c r="K158" s="102">
        <f t="shared" si="32"/>
        <v>5.0000000000000009E-5</v>
      </c>
      <c r="L158" s="18" t="s">
        <v>622</v>
      </c>
      <c r="M158" s="201">
        <f t="shared" si="29"/>
        <v>3.2518021813731393E-5</v>
      </c>
      <c r="N158" s="201">
        <f t="shared" si="30"/>
        <v>3.6368664566447413E-5</v>
      </c>
      <c r="O158" s="18" t="s">
        <v>816</v>
      </c>
      <c r="P158" s="207">
        <f t="shared" si="33"/>
        <v>5.9502029366159301E-4</v>
      </c>
      <c r="Q158" s="207">
        <f t="shared" si="31"/>
        <v>6.6548000965020401E-4</v>
      </c>
      <c r="R158" s="40" t="s">
        <v>887</v>
      </c>
      <c r="S158" s="22"/>
    </row>
    <row r="159" spans="1:19" ht="27" customHeight="1">
      <c r="A159" s="22"/>
      <c r="B159" s="25" t="s">
        <v>202</v>
      </c>
      <c r="C159" s="18"/>
      <c r="D159" s="18" t="s">
        <v>725</v>
      </c>
      <c r="E159" s="18"/>
      <c r="F159" s="18"/>
      <c r="G159" s="18"/>
      <c r="H159" s="158"/>
      <c r="I159" s="164">
        <v>4.9000000000000002E-2</v>
      </c>
      <c r="J159" s="161" t="s">
        <v>525</v>
      </c>
      <c r="K159" s="102">
        <f t="shared" si="32"/>
        <v>4.9000000000000014E-6</v>
      </c>
      <c r="L159" s="18" t="s">
        <v>622</v>
      </c>
      <c r="M159" s="201">
        <f t="shared" si="29"/>
        <v>3.186766137745677E-6</v>
      </c>
      <c r="N159" s="201">
        <f t="shared" si="30"/>
        <v>3.564129127511847E-6</v>
      </c>
      <c r="O159" s="18" t="s">
        <v>816</v>
      </c>
      <c r="P159" s="207">
        <f t="shared" si="33"/>
        <v>5.8311988778836123E-5</v>
      </c>
      <c r="Q159" s="207">
        <f t="shared" si="31"/>
        <v>6.5217040945720009E-5</v>
      </c>
      <c r="R159" s="40" t="s">
        <v>887</v>
      </c>
      <c r="S159" s="22"/>
    </row>
    <row r="160" spans="1:19" ht="27" customHeight="1">
      <c r="A160" s="22"/>
      <c r="B160" s="25" t="s">
        <v>203</v>
      </c>
      <c r="C160" s="18"/>
      <c r="D160" s="18" t="s">
        <v>668</v>
      </c>
      <c r="E160" s="18"/>
      <c r="F160" s="18"/>
      <c r="G160" s="18"/>
      <c r="H160" s="158"/>
      <c r="I160" s="164">
        <v>1.8</v>
      </c>
      <c r="J160" s="161" t="s">
        <v>525</v>
      </c>
      <c r="K160" s="102">
        <f t="shared" si="32"/>
        <v>1.8000000000000004E-4</v>
      </c>
      <c r="L160" s="18" t="s">
        <v>622</v>
      </c>
      <c r="M160" s="201">
        <f t="shared" si="29"/>
        <v>1.1706487852943303E-4</v>
      </c>
      <c r="N160" s="201">
        <f t="shared" si="30"/>
        <v>1.309271924392107E-4</v>
      </c>
      <c r="O160" s="18" t="s">
        <v>816</v>
      </c>
      <c r="P160" s="207">
        <f t="shared" si="33"/>
        <v>2.142073057181735E-3</v>
      </c>
      <c r="Q160" s="207">
        <f t="shared" si="31"/>
        <v>2.3957280347407348E-3</v>
      </c>
      <c r="R160" s="40" t="s">
        <v>887</v>
      </c>
      <c r="S160" s="22"/>
    </row>
    <row r="161" spans="1:19" ht="27" customHeight="1">
      <c r="A161" s="22"/>
      <c r="B161" s="25" t="s">
        <v>204</v>
      </c>
      <c r="C161" s="18"/>
      <c r="D161" s="18" t="s">
        <v>600</v>
      </c>
      <c r="E161" s="18"/>
      <c r="F161" s="18"/>
      <c r="G161" s="18"/>
      <c r="H161" s="158"/>
      <c r="I161" s="164">
        <v>1.2</v>
      </c>
      <c r="J161" s="161" t="s">
        <v>525</v>
      </c>
      <c r="K161" s="102">
        <f t="shared" si="32"/>
        <v>1.2000000000000002E-4</v>
      </c>
      <c r="L161" s="18" t="s">
        <v>622</v>
      </c>
      <c r="M161" s="201">
        <f t="shared" si="29"/>
        <v>7.8043252352955343E-5</v>
      </c>
      <c r="N161" s="201">
        <f t="shared" si="30"/>
        <v>8.7284794959473791E-5</v>
      </c>
      <c r="O161" s="18" t="s">
        <v>816</v>
      </c>
      <c r="P161" s="207">
        <f t="shared" si="33"/>
        <v>1.4280487047878233E-3</v>
      </c>
      <c r="Q161" s="207">
        <f t="shared" si="31"/>
        <v>1.5971520231604897E-3</v>
      </c>
      <c r="R161" s="40" t="s">
        <v>887</v>
      </c>
      <c r="S161" s="22"/>
    </row>
    <row r="162" spans="1:19" ht="27" customHeight="1">
      <c r="A162" s="22"/>
      <c r="B162" s="25" t="s">
        <v>205</v>
      </c>
      <c r="C162" s="18"/>
      <c r="D162" s="18" t="s">
        <v>726</v>
      </c>
      <c r="E162" s="18"/>
      <c r="F162" s="18"/>
      <c r="G162" s="18"/>
      <c r="H162" s="158"/>
      <c r="I162" s="164">
        <v>0.28000000000000003</v>
      </c>
      <c r="J162" s="161" t="s">
        <v>525</v>
      </c>
      <c r="K162" s="102">
        <f t="shared" si="32"/>
        <v>2.8000000000000006E-5</v>
      </c>
      <c r="L162" s="18" t="s">
        <v>622</v>
      </c>
      <c r="M162" s="201">
        <f t="shared" si="29"/>
        <v>1.8210092215689583E-5</v>
      </c>
      <c r="N162" s="201">
        <f t="shared" si="30"/>
        <v>2.0366452157210556E-5</v>
      </c>
      <c r="O162" s="18" t="s">
        <v>816</v>
      </c>
      <c r="P162" s="207">
        <f t="shared" si="33"/>
        <v>3.3321136445049212E-4</v>
      </c>
      <c r="Q162" s="207">
        <f t="shared" si="31"/>
        <v>3.7266880540411432E-4</v>
      </c>
      <c r="R162" s="40" t="s">
        <v>887</v>
      </c>
      <c r="S162" s="22"/>
    </row>
    <row r="163" spans="1:19" ht="27" customHeight="1">
      <c r="A163" s="22"/>
      <c r="B163" s="25" t="s">
        <v>206</v>
      </c>
      <c r="C163" s="18"/>
      <c r="D163" s="18" t="s">
        <v>669</v>
      </c>
      <c r="E163" s="18"/>
      <c r="F163" s="18"/>
      <c r="G163" s="18"/>
      <c r="H163" s="158"/>
      <c r="I163" s="164">
        <v>1.65</v>
      </c>
      <c r="J163" s="161" t="s">
        <v>525</v>
      </c>
      <c r="K163" s="102">
        <f t="shared" si="32"/>
        <v>1.6500000000000003E-4</v>
      </c>
      <c r="L163" s="18" t="s">
        <v>622</v>
      </c>
      <c r="M163" s="201">
        <f t="shared" si="29"/>
        <v>1.073094719853136E-4</v>
      </c>
      <c r="N163" s="201">
        <f t="shared" si="30"/>
        <v>1.2001659306927647E-4</v>
      </c>
      <c r="O163" s="18" t="s">
        <v>816</v>
      </c>
      <c r="P163" s="207">
        <f t="shared" si="33"/>
        <v>1.9635669690832571E-3</v>
      </c>
      <c r="Q163" s="207">
        <f t="shared" si="31"/>
        <v>2.1960840318456733E-3</v>
      </c>
      <c r="R163" s="40" t="s">
        <v>887</v>
      </c>
      <c r="S163" s="22"/>
    </row>
    <row r="164" spans="1:19" ht="27" customHeight="1">
      <c r="A164" s="22"/>
      <c r="B164" s="25" t="s">
        <v>207</v>
      </c>
      <c r="C164" s="18"/>
      <c r="D164" s="18" t="s">
        <v>612</v>
      </c>
      <c r="E164" s="18"/>
      <c r="F164" s="18"/>
      <c r="G164" s="18"/>
      <c r="H164" s="158"/>
      <c r="I164" s="164">
        <v>0.28000000000000003</v>
      </c>
      <c r="J164" s="161" t="s">
        <v>556</v>
      </c>
      <c r="K164" s="102">
        <f t="shared" ref="K164:K198" si="34">I164*$I$10</f>
        <v>0.15872639999999999</v>
      </c>
      <c r="L164" s="36" t="s">
        <v>738</v>
      </c>
      <c r="M164" s="201">
        <f t="shared" si="29"/>
        <v>0.10322937075230108</v>
      </c>
      <c r="N164" s="201">
        <f t="shared" si="30"/>
        <v>0.11545334398879516</v>
      </c>
      <c r="O164" s="36" t="s">
        <v>818</v>
      </c>
      <c r="P164" s="207">
        <f t="shared" ref="P164:P198" si="35" xml:space="preserve"> M164 * $O$10</f>
        <v>0.17538670090815955</v>
      </c>
      <c r="Q164" s="207">
        <f t="shared" si="31"/>
        <v>2.1125849240748424</v>
      </c>
      <c r="R164" s="103" t="s">
        <v>889</v>
      </c>
      <c r="S164" s="22"/>
    </row>
    <row r="165" spans="1:19" ht="27" customHeight="1">
      <c r="A165" s="22"/>
      <c r="B165" s="25" t="s">
        <v>208</v>
      </c>
      <c r="C165" s="18"/>
      <c r="D165" s="18" t="s">
        <v>613</v>
      </c>
      <c r="E165" s="18"/>
      <c r="F165" s="18"/>
      <c r="G165" s="18"/>
      <c r="H165" s="158"/>
      <c r="I165" s="164">
        <v>2.5</v>
      </c>
      <c r="J165" s="161" t="s">
        <v>556</v>
      </c>
      <c r="K165" s="102">
        <f t="shared" si="34"/>
        <v>1.4171999999999998</v>
      </c>
      <c r="L165" s="36" t="s">
        <v>738</v>
      </c>
      <c r="M165" s="201">
        <f t="shared" si="29"/>
        <v>0.92169081028840238</v>
      </c>
      <c r="N165" s="201">
        <f t="shared" si="30"/>
        <v>1.0308334284713851</v>
      </c>
      <c r="O165" s="36" t="s">
        <v>818</v>
      </c>
      <c r="P165" s="207">
        <f t="shared" si="35"/>
        <v>1.5659526866799958</v>
      </c>
      <c r="Q165" s="207">
        <f t="shared" si="31"/>
        <v>18.862365393525376</v>
      </c>
      <c r="R165" s="103" t="s">
        <v>889</v>
      </c>
      <c r="S165" s="22"/>
    </row>
    <row r="166" spans="1:19" ht="27" customHeight="1">
      <c r="A166" s="22"/>
      <c r="B166" s="25" t="s">
        <v>209</v>
      </c>
      <c r="C166" s="18"/>
      <c r="D166" s="18" t="s">
        <v>727</v>
      </c>
      <c r="E166" s="18"/>
      <c r="F166" s="18"/>
      <c r="G166" s="18"/>
      <c r="H166" s="158"/>
      <c r="I166" s="164">
        <v>0.86</v>
      </c>
      <c r="J166" s="161" t="s">
        <v>556</v>
      </c>
      <c r="K166" s="102">
        <f t="shared" si="34"/>
        <v>0.48751679999999992</v>
      </c>
      <c r="L166" s="36" t="s">
        <v>738</v>
      </c>
      <c r="M166" s="201">
        <f t="shared" si="29"/>
        <v>0.31706163873921039</v>
      </c>
      <c r="N166" s="201">
        <f t="shared" si="30"/>
        <v>0.35460669939415645</v>
      </c>
      <c r="O166" s="36" t="s">
        <v>818</v>
      </c>
      <c r="P166" s="207">
        <f t="shared" si="35"/>
        <v>0.53868772421791844</v>
      </c>
      <c r="Q166" s="207">
        <f t="shared" si="31"/>
        <v>6.4886536953727285</v>
      </c>
      <c r="R166" s="103" t="s">
        <v>889</v>
      </c>
      <c r="S166" s="22"/>
    </row>
    <row r="167" spans="1:19" ht="27" customHeight="1">
      <c r="A167" s="22"/>
      <c r="B167" s="25" t="s">
        <v>210</v>
      </c>
      <c r="C167" s="18"/>
      <c r="D167" s="18" t="s">
        <v>670</v>
      </c>
      <c r="E167" s="18"/>
      <c r="F167" s="18"/>
      <c r="G167" s="18"/>
      <c r="H167" s="158"/>
      <c r="I167" s="164">
        <v>6.1</v>
      </c>
      <c r="J167" s="161" t="s">
        <v>556</v>
      </c>
      <c r="K167" s="102">
        <f t="shared" si="34"/>
        <v>3.4579679999999993</v>
      </c>
      <c r="L167" s="36" t="s">
        <v>738</v>
      </c>
      <c r="M167" s="201">
        <f t="shared" si="29"/>
        <v>2.2489255771037016</v>
      </c>
      <c r="N167" s="201">
        <f t="shared" si="30"/>
        <v>2.5152335654701794</v>
      </c>
      <c r="O167" s="36" t="s">
        <v>818</v>
      </c>
      <c r="P167" s="207">
        <f t="shared" si="35"/>
        <v>3.8209245554991891</v>
      </c>
      <c r="Q167" s="207">
        <f t="shared" si="31"/>
        <v>46.024171560201914</v>
      </c>
      <c r="R167" s="103" t="s">
        <v>889</v>
      </c>
      <c r="S167" s="22"/>
    </row>
    <row r="168" spans="1:19" ht="27" customHeight="1">
      <c r="A168" s="22"/>
      <c r="B168" s="25" t="s">
        <v>211</v>
      </c>
      <c r="C168" s="18"/>
      <c r="D168" s="18" t="s">
        <v>614</v>
      </c>
      <c r="E168" s="18"/>
      <c r="F168" s="18"/>
      <c r="G168" s="18"/>
      <c r="H168" s="158"/>
      <c r="I168" s="164">
        <v>0.97</v>
      </c>
      <c r="J168" s="161" t="s">
        <v>556</v>
      </c>
      <c r="K168" s="102">
        <f t="shared" si="34"/>
        <v>0.54987359999999996</v>
      </c>
      <c r="L168" s="36" t="s">
        <v>738</v>
      </c>
      <c r="M168" s="201">
        <f t="shared" si="29"/>
        <v>0.35761603439190015</v>
      </c>
      <c r="N168" s="201">
        <f t="shared" si="30"/>
        <v>0.39996337024689749</v>
      </c>
      <c r="O168" s="36" t="s">
        <v>818</v>
      </c>
      <c r="P168" s="207">
        <f t="shared" si="35"/>
        <v>0.60758964243183833</v>
      </c>
      <c r="Q168" s="207">
        <f t="shared" si="31"/>
        <v>7.3185977726878475</v>
      </c>
      <c r="R168" s="103" t="s">
        <v>889</v>
      </c>
      <c r="S168" s="22"/>
    </row>
    <row r="169" spans="1:19" ht="27" customHeight="1">
      <c r="A169" s="22"/>
      <c r="B169" s="25" t="s">
        <v>212</v>
      </c>
      <c r="C169" s="18"/>
      <c r="D169" s="18" t="s">
        <v>728</v>
      </c>
      <c r="E169" s="18"/>
      <c r="F169" s="18"/>
      <c r="G169" s="18"/>
      <c r="H169" s="158"/>
      <c r="I169" s="164">
        <v>0.48</v>
      </c>
      <c r="J169" s="161" t="s">
        <v>556</v>
      </c>
      <c r="K169" s="102">
        <f t="shared" si="34"/>
        <v>0.27210239999999997</v>
      </c>
      <c r="L169" s="36" t="s">
        <v>738</v>
      </c>
      <c r="M169" s="201">
        <f t="shared" si="29"/>
        <v>0.17696463557537326</v>
      </c>
      <c r="N169" s="201">
        <f t="shared" si="30"/>
        <v>0.19792001826650596</v>
      </c>
      <c r="O169" s="36" t="s">
        <v>818</v>
      </c>
      <c r="P169" s="207">
        <f t="shared" si="35"/>
        <v>0.30066291584255916</v>
      </c>
      <c r="Q169" s="207">
        <f t="shared" si="31"/>
        <v>3.6215741555568726</v>
      </c>
      <c r="R169" s="103" t="s">
        <v>889</v>
      </c>
      <c r="S169" s="22"/>
    </row>
    <row r="170" spans="1:19" ht="27" customHeight="1">
      <c r="A170" s="22"/>
      <c r="B170" s="25" t="s">
        <v>213</v>
      </c>
      <c r="C170" s="18"/>
      <c r="D170" s="18" t="s">
        <v>671</v>
      </c>
      <c r="E170" s="18"/>
      <c r="F170" s="18"/>
      <c r="G170" s="18"/>
      <c r="H170" s="158"/>
      <c r="I170" s="164">
        <v>1.7</v>
      </c>
      <c r="J170" s="161" t="s">
        <v>556</v>
      </c>
      <c r="K170" s="102">
        <f t="shared" si="34"/>
        <v>0.96369599999999989</v>
      </c>
      <c r="L170" s="36" t="s">
        <v>738</v>
      </c>
      <c r="M170" s="201">
        <f t="shared" si="29"/>
        <v>0.62674975099611363</v>
      </c>
      <c r="N170" s="201">
        <f t="shared" si="30"/>
        <v>0.70096673136054188</v>
      </c>
      <c r="O170" s="36" t="s">
        <v>818</v>
      </c>
      <c r="P170" s="207">
        <f t="shared" si="35"/>
        <v>1.0648478269423971</v>
      </c>
      <c r="Q170" s="207">
        <f t="shared" si="31"/>
        <v>12.826408467597256</v>
      </c>
      <c r="R170" s="103" t="s">
        <v>889</v>
      </c>
      <c r="S170" s="22"/>
    </row>
    <row r="171" spans="1:19" ht="27" customHeight="1">
      <c r="A171" s="22"/>
      <c r="B171" s="25" t="s">
        <v>214</v>
      </c>
      <c r="C171" s="18"/>
      <c r="D171" s="18" t="s">
        <v>615</v>
      </c>
      <c r="E171" s="18"/>
      <c r="F171" s="18"/>
      <c r="G171" s="18"/>
      <c r="H171" s="158"/>
      <c r="I171" s="164">
        <v>0.65</v>
      </c>
      <c r="J171" s="161" t="s">
        <v>556</v>
      </c>
      <c r="K171" s="102">
        <f t="shared" si="34"/>
        <v>0.36847199999999997</v>
      </c>
      <c r="L171" s="36" t="s">
        <v>738</v>
      </c>
      <c r="M171" s="201">
        <f t="shared" si="29"/>
        <v>0.23963961067498465</v>
      </c>
      <c r="N171" s="201">
        <f t="shared" si="30"/>
        <v>0.26801669140256018</v>
      </c>
      <c r="O171" s="36" t="s">
        <v>818</v>
      </c>
      <c r="P171" s="207">
        <f t="shared" si="35"/>
        <v>0.40714769853679894</v>
      </c>
      <c r="Q171" s="207">
        <f t="shared" si="31"/>
        <v>4.9042150023165991</v>
      </c>
      <c r="R171" s="103" t="s">
        <v>889</v>
      </c>
      <c r="S171" s="22"/>
    </row>
    <row r="172" spans="1:19" ht="27" customHeight="1">
      <c r="A172" s="22"/>
      <c r="B172" s="25" t="s">
        <v>215</v>
      </c>
      <c r="C172" s="18"/>
      <c r="D172" s="18" t="s">
        <v>729</v>
      </c>
      <c r="E172" s="18"/>
      <c r="F172" s="18"/>
      <c r="G172" s="18"/>
      <c r="H172" s="158"/>
      <c r="I172" s="164">
        <v>0.2</v>
      </c>
      <c r="J172" s="161" t="s">
        <v>556</v>
      </c>
      <c r="K172" s="102">
        <f t="shared" si="34"/>
        <v>0.11337599999999999</v>
      </c>
      <c r="L172" s="36" t="s">
        <v>738</v>
      </c>
      <c r="M172" s="201">
        <f t="shared" si="29"/>
        <v>7.3735264823072189E-2</v>
      </c>
      <c r="N172" s="201">
        <f t="shared" si="30"/>
        <v>8.2466674277710816E-2</v>
      </c>
      <c r="O172" s="36" t="s">
        <v>818</v>
      </c>
      <c r="P172" s="207">
        <f t="shared" si="35"/>
        <v>0.12527621493439967</v>
      </c>
      <c r="Q172" s="207">
        <f t="shared" si="31"/>
        <v>1.5089892314820301</v>
      </c>
      <c r="R172" s="103" t="s">
        <v>889</v>
      </c>
      <c r="S172" s="22"/>
    </row>
    <row r="173" spans="1:19" ht="27" customHeight="1">
      <c r="A173" s="22"/>
      <c r="B173" s="25" t="s">
        <v>216</v>
      </c>
      <c r="C173" s="18"/>
      <c r="D173" s="18" t="s">
        <v>672</v>
      </c>
      <c r="E173" s="18"/>
      <c r="F173" s="18"/>
      <c r="G173" s="18"/>
      <c r="H173" s="158"/>
      <c r="I173" s="164">
        <v>1.9</v>
      </c>
      <c r="J173" s="161" t="s">
        <v>556</v>
      </c>
      <c r="K173" s="102">
        <f t="shared" si="34"/>
        <v>1.0770719999999998</v>
      </c>
      <c r="L173" s="36" t="s">
        <v>738</v>
      </c>
      <c r="M173" s="201">
        <f t="shared" si="29"/>
        <v>0.70048501581918576</v>
      </c>
      <c r="N173" s="201">
        <f t="shared" si="30"/>
        <v>0.7834334056382527</v>
      </c>
      <c r="O173" s="36" t="s">
        <v>818</v>
      </c>
      <c r="P173" s="207">
        <f t="shared" si="35"/>
        <v>1.1901240418767967</v>
      </c>
      <c r="Q173" s="207">
        <f t="shared" si="31"/>
        <v>14.335397699079286</v>
      </c>
      <c r="R173" s="103" t="s">
        <v>889</v>
      </c>
      <c r="S173" s="22"/>
    </row>
    <row r="174" spans="1:19" ht="27" customHeight="1">
      <c r="A174" s="22"/>
      <c r="B174" s="25" t="s">
        <v>217</v>
      </c>
      <c r="C174" s="18"/>
      <c r="D174" s="18" t="s">
        <v>616</v>
      </c>
      <c r="E174" s="18"/>
      <c r="F174" s="18"/>
      <c r="G174" s="18"/>
      <c r="H174" s="158"/>
      <c r="I174" s="164">
        <v>0.79</v>
      </c>
      <c r="J174" s="161" t="s">
        <v>556</v>
      </c>
      <c r="K174" s="102">
        <f t="shared" si="34"/>
        <v>0.44783519999999999</v>
      </c>
      <c r="L174" s="36" t="s">
        <v>738</v>
      </c>
      <c r="M174" s="201">
        <f t="shared" si="29"/>
        <v>0.29125429605113518</v>
      </c>
      <c r="N174" s="201">
        <f t="shared" si="30"/>
        <v>0.32574336339695775</v>
      </c>
      <c r="O174" s="36" t="s">
        <v>818</v>
      </c>
      <c r="P174" s="207">
        <f t="shared" si="35"/>
        <v>0.49484104899087866</v>
      </c>
      <c r="Q174" s="207">
        <f t="shared" si="31"/>
        <v>5.9605074643540199</v>
      </c>
      <c r="R174" s="103" t="s">
        <v>889</v>
      </c>
      <c r="S174" s="22"/>
    </row>
    <row r="175" spans="1:19" ht="27" customHeight="1">
      <c r="A175" s="22"/>
      <c r="B175" s="25" t="s">
        <v>218</v>
      </c>
      <c r="C175" s="18"/>
      <c r="D175" s="18" t="s">
        <v>730</v>
      </c>
      <c r="E175" s="18"/>
      <c r="F175" s="18"/>
      <c r="G175" s="18"/>
      <c r="H175" s="158"/>
      <c r="I175" s="164">
        <v>0.44</v>
      </c>
      <c r="J175" s="161" t="s">
        <v>556</v>
      </c>
      <c r="K175" s="102">
        <f t="shared" si="34"/>
        <v>0.24942719999999999</v>
      </c>
      <c r="L175" s="36" t="s">
        <v>738</v>
      </c>
      <c r="M175" s="201">
        <f t="shared" ref="M175:M198" si="36" xml:space="preserve"> $J$6 * K175 * ( 2 * $H$6 / $N$4 ) ^ 0.5</f>
        <v>0.16221758261075883</v>
      </c>
      <c r="N175" s="201">
        <f t="shared" ref="N175:N198" si="37" xml:space="preserve"> $J$6 * K175 * ( 2 * $H$6 / $N$5 ) ^ 0.5</f>
        <v>0.18142668341096382</v>
      </c>
      <c r="O175" s="36" t="s">
        <v>818</v>
      </c>
      <c r="P175" s="207">
        <f t="shared" si="35"/>
        <v>0.27560767285567928</v>
      </c>
      <c r="Q175" s="207">
        <f t="shared" si="31"/>
        <v>3.3197763092604671</v>
      </c>
      <c r="R175" s="103" t="s">
        <v>889</v>
      </c>
      <c r="S175" s="22"/>
    </row>
    <row r="176" spans="1:19" ht="27" customHeight="1">
      <c r="A176" s="22"/>
      <c r="B176" s="25" t="s">
        <v>219</v>
      </c>
      <c r="C176" s="18"/>
      <c r="D176" s="18" t="s">
        <v>673</v>
      </c>
      <c r="E176" s="18"/>
      <c r="F176" s="18"/>
      <c r="G176" s="18"/>
      <c r="H176" s="158"/>
      <c r="I176" s="164">
        <v>1</v>
      </c>
      <c r="J176" s="161" t="s">
        <v>556</v>
      </c>
      <c r="K176" s="102">
        <f t="shared" si="34"/>
        <v>0.56687999999999994</v>
      </c>
      <c r="L176" s="36" t="s">
        <v>738</v>
      </c>
      <c r="M176" s="201">
        <f t="shared" si="36"/>
        <v>0.36867632411536094</v>
      </c>
      <c r="N176" s="201">
        <f t="shared" si="37"/>
        <v>0.41233337138855408</v>
      </c>
      <c r="O176" s="36" t="s">
        <v>818</v>
      </c>
      <c r="P176" s="207">
        <f t="shared" si="35"/>
        <v>0.62638107467199822</v>
      </c>
      <c r="Q176" s="207">
        <f t="shared" si="31"/>
        <v>7.5449461574101511</v>
      </c>
      <c r="R176" s="103" t="s">
        <v>889</v>
      </c>
      <c r="S176" s="22"/>
    </row>
    <row r="177" spans="1:19" ht="27" customHeight="1">
      <c r="A177" s="22"/>
      <c r="B177" s="25" t="s">
        <v>220</v>
      </c>
      <c r="C177" s="18"/>
      <c r="D177" s="18" t="s">
        <v>601</v>
      </c>
      <c r="E177" s="18"/>
      <c r="F177" s="18"/>
      <c r="G177" s="18"/>
      <c r="H177" s="158"/>
      <c r="I177" s="164">
        <v>3.38</v>
      </c>
      <c r="J177" s="161" t="s">
        <v>556</v>
      </c>
      <c r="K177" s="102">
        <f t="shared" si="34"/>
        <v>1.9160543999999997</v>
      </c>
      <c r="L177" s="36" t="s">
        <v>738</v>
      </c>
      <c r="M177" s="201">
        <f t="shared" si="36"/>
        <v>1.2461259755099201</v>
      </c>
      <c r="N177" s="201">
        <f t="shared" si="37"/>
        <v>1.3936867952933127</v>
      </c>
      <c r="O177" s="36" t="s">
        <v>818</v>
      </c>
      <c r="P177" s="207">
        <f t="shared" si="35"/>
        <v>2.1171680323913544</v>
      </c>
      <c r="Q177" s="207">
        <f t="shared" si="31"/>
        <v>25.50191801204631</v>
      </c>
      <c r="R177" s="103" t="s">
        <v>889</v>
      </c>
      <c r="S177" s="22"/>
    </row>
    <row r="178" spans="1:19" ht="27" customHeight="1">
      <c r="A178" s="22"/>
      <c r="B178" s="25" t="s">
        <v>221</v>
      </c>
      <c r="C178" s="18"/>
      <c r="D178" s="18" t="s">
        <v>617</v>
      </c>
      <c r="E178" s="18"/>
      <c r="F178" s="18"/>
      <c r="G178" s="18"/>
      <c r="H178" s="158"/>
      <c r="I178" s="164">
        <v>0.87</v>
      </c>
      <c r="J178" s="161" t="s">
        <v>556</v>
      </c>
      <c r="K178" s="102">
        <f t="shared" si="34"/>
        <v>0.49318559999999995</v>
      </c>
      <c r="L178" s="36" t="s">
        <v>738</v>
      </c>
      <c r="M178" s="201">
        <f t="shared" si="36"/>
        <v>0.32074840198036403</v>
      </c>
      <c r="N178" s="201">
        <f t="shared" si="37"/>
        <v>0.35873003310804208</v>
      </c>
      <c r="O178" s="36" t="s">
        <v>818</v>
      </c>
      <c r="P178" s="207">
        <f t="shared" si="35"/>
        <v>0.54495153496463855</v>
      </c>
      <c r="Q178" s="207">
        <f t="shared" ref="Q178:Q198" si="38">N178 * $L$10</f>
        <v>6.5641031569468318</v>
      </c>
      <c r="R178" s="103" t="s">
        <v>889</v>
      </c>
      <c r="S178" s="22"/>
    </row>
    <row r="179" spans="1:19" ht="27" customHeight="1">
      <c r="A179" s="22"/>
      <c r="B179" s="25" t="s">
        <v>222</v>
      </c>
      <c r="C179" s="18"/>
      <c r="D179" s="18" t="s">
        <v>731</v>
      </c>
      <c r="E179" s="18"/>
      <c r="F179" s="18"/>
      <c r="G179" s="18"/>
      <c r="H179" s="158"/>
      <c r="I179" s="164">
        <v>0.62</v>
      </c>
      <c r="J179" s="161" t="s">
        <v>556</v>
      </c>
      <c r="K179" s="102">
        <f t="shared" si="34"/>
        <v>0.35146559999999993</v>
      </c>
      <c r="L179" s="36" t="s">
        <v>738</v>
      </c>
      <c r="M179" s="201">
        <f t="shared" si="36"/>
        <v>0.22857932095152378</v>
      </c>
      <c r="N179" s="201">
        <f t="shared" si="37"/>
        <v>0.25564669026090353</v>
      </c>
      <c r="O179" s="36" t="s">
        <v>818</v>
      </c>
      <c r="P179" s="207">
        <f t="shared" si="35"/>
        <v>0.38835626629663894</v>
      </c>
      <c r="Q179" s="207">
        <f t="shared" si="38"/>
        <v>4.6778666175942938</v>
      </c>
      <c r="R179" s="103" t="s">
        <v>889</v>
      </c>
      <c r="S179" s="22"/>
    </row>
    <row r="180" spans="1:19" ht="27" customHeight="1">
      <c r="A180" s="22"/>
      <c r="B180" s="25" t="s">
        <v>223</v>
      </c>
      <c r="C180" s="18"/>
      <c r="D180" s="18" t="s">
        <v>674</v>
      </c>
      <c r="E180" s="18"/>
      <c r="F180" s="18"/>
      <c r="G180" s="18"/>
      <c r="H180" s="158"/>
      <c r="I180" s="164">
        <v>1.24</v>
      </c>
      <c r="J180" s="161" t="s">
        <v>556</v>
      </c>
      <c r="K180" s="102">
        <f t="shared" si="34"/>
        <v>0.70293119999999987</v>
      </c>
      <c r="L180" s="36" t="s">
        <v>738</v>
      </c>
      <c r="M180" s="201">
        <f t="shared" si="36"/>
        <v>0.45715864190304756</v>
      </c>
      <c r="N180" s="201">
        <f t="shared" si="37"/>
        <v>0.51129338052180706</v>
      </c>
      <c r="O180" s="36" t="s">
        <v>818</v>
      </c>
      <c r="P180" s="207">
        <f t="shared" si="35"/>
        <v>0.77671253259327788</v>
      </c>
      <c r="Q180" s="207">
        <f t="shared" si="38"/>
        <v>9.3557332351885876</v>
      </c>
      <c r="R180" s="103" t="s">
        <v>889</v>
      </c>
      <c r="S180" s="22"/>
    </row>
    <row r="181" spans="1:19" ht="27" customHeight="1">
      <c r="A181" s="22"/>
      <c r="B181" s="25" t="s">
        <v>224</v>
      </c>
      <c r="C181" s="18"/>
      <c r="D181" s="18" t="s">
        <v>602</v>
      </c>
      <c r="E181" s="18"/>
      <c r="F181" s="18"/>
      <c r="G181" s="18"/>
      <c r="H181" s="158"/>
      <c r="I181" s="164">
        <v>0.8</v>
      </c>
      <c r="J181" s="161" t="s">
        <v>556</v>
      </c>
      <c r="K181" s="102">
        <f t="shared" si="34"/>
        <v>0.45350399999999996</v>
      </c>
      <c r="L181" s="36" t="s">
        <v>738</v>
      </c>
      <c r="M181" s="201">
        <f t="shared" si="36"/>
        <v>0.29494105929228875</v>
      </c>
      <c r="N181" s="201">
        <f t="shared" si="37"/>
        <v>0.32986669711084327</v>
      </c>
      <c r="O181" s="36" t="s">
        <v>818</v>
      </c>
      <c r="P181" s="207">
        <f t="shared" si="35"/>
        <v>0.50110485973759866</v>
      </c>
      <c r="Q181" s="207">
        <f t="shared" si="38"/>
        <v>6.0359569259281205</v>
      </c>
      <c r="R181" s="103" t="s">
        <v>889</v>
      </c>
      <c r="S181" s="22"/>
    </row>
    <row r="182" spans="1:19" ht="27" customHeight="1">
      <c r="A182" s="22"/>
      <c r="B182" s="25" t="s">
        <v>225</v>
      </c>
      <c r="C182" s="18"/>
      <c r="D182" s="18" t="s">
        <v>732</v>
      </c>
      <c r="E182" s="18"/>
      <c r="F182" s="18"/>
      <c r="G182" s="18"/>
      <c r="H182" s="158"/>
      <c r="I182" s="164">
        <v>0.27</v>
      </c>
      <c r="J182" s="161" t="s">
        <v>556</v>
      </c>
      <c r="K182" s="102">
        <f t="shared" si="34"/>
        <v>0.15305759999999999</v>
      </c>
      <c r="L182" s="36" t="s">
        <v>738</v>
      </c>
      <c r="M182" s="201">
        <f t="shared" si="36"/>
        <v>9.9542607511147463E-2</v>
      </c>
      <c r="N182" s="201">
        <f t="shared" si="37"/>
        <v>0.11133001027490962</v>
      </c>
      <c r="O182" s="36" t="s">
        <v>818</v>
      </c>
      <c r="P182" s="207">
        <f t="shared" si="35"/>
        <v>0.16912289016143955</v>
      </c>
      <c r="Q182" s="207">
        <f t="shared" si="38"/>
        <v>2.037135462500741</v>
      </c>
      <c r="R182" s="103" t="s">
        <v>889</v>
      </c>
      <c r="S182" s="22"/>
    </row>
    <row r="183" spans="1:19" ht="27" customHeight="1">
      <c r="A183" s="22"/>
      <c r="B183" s="25" t="s">
        <v>226</v>
      </c>
      <c r="C183" s="18"/>
      <c r="D183" s="18" t="s">
        <v>675</v>
      </c>
      <c r="E183" s="18"/>
      <c r="F183" s="18"/>
      <c r="G183" s="18"/>
      <c r="H183" s="158"/>
      <c r="I183" s="164">
        <v>2.06</v>
      </c>
      <c r="J183" s="161" t="s">
        <v>556</v>
      </c>
      <c r="K183" s="102">
        <f t="shared" si="34"/>
        <v>1.1677727999999998</v>
      </c>
      <c r="L183" s="36" t="s">
        <v>738</v>
      </c>
      <c r="M183" s="201">
        <f t="shared" si="36"/>
        <v>0.75947322767764358</v>
      </c>
      <c r="N183" s="201">
        <f t="shared" si="37"/>
        <v>0.84940674506042135</v>
      </c>
      <c r="O183" s="36" t="s">
        <v>818</v>
      </c>
      <c r="P183" s="207">
        <f t="shared" si="35"/>
        <v>1.2903450138243164</v>
      </c>
      <c r="Q183" s="207">
        <f t="shared" si="38"/>
        <v>15.542589084264911</v>
      </c>
      <c r="R183" s="103" t="s">
        <v>889</v>
      </c>
      <c r="S183" s="22"/>
    </row>
    <row r="184" spans="1:19" ht="27" customHeight="1">
      <c r="A184" s="22"/>
      <c r="B184" s="25" t="s">
        <v>227</v>
      </c>
      <c r="C184" s="18"/>
      <c r="D184" s="18" t="s">
        <v>603</v>
      </c>
      <c r="E184" s="18"/>
      <c r="F184" s="18"/>
      <c r="G184" s="18"/>
      <c r="H184" s="158"/>
      <c r="I184" s="164">
        <v>0.44</v>
      </c>
      <c r="J184" s="161" t="s">
        <v>556</v>
      </c>
      <c r="K184" s="102">
        <f t="shared" si="34"/>
        <v>0.24942719999999999</v>
      </c>
      <c r="L184" s="36" t="s">
        <v>738</v>
      </c>
      <c r="M184" s="201">
        <f t="shared" si="36"/>
        <v>0.16221758261075883</v>
      </c>
      <c r="N184" s="201">
        <f t="shared" si="37"/>
        <v>0.18142668341096382</v>
      </c>
      <c r="O184" s="36" t="s">
        <v>818</v>
      </c>
      <c r="P184" s="207">
        <f t="shared" si="35"/>
        <v>0.27560767285567928</v>
      </c>
      <c r="Q184" s="207">
        <f t="shared" si="38"/>
        <v>3.3197763092604671</v>
      </c>
      <c r="R184" s="103" t="s">
        <v>889</v>
      </c>
      <c r="S184" s="22"/>
    </row>
    <row r="185" spans="1:19" ht="27" customHeight="1">
      <c r="A185" s="22"/>
      <c r="B185" s="25" t="s">
        <v>228</v>
      </c>
      <c r="C185" s="18"/>
      <c r="D185" s="18" t="s">
        <v>733</v>
      </c>
      <c r="E185" s="18"/>
      <c r="F185" s="18"/>
      <c r="G185" s="18"/>
      <c r="H185" s="158"/>
      <c r="I185" s="164">
        <v>0.27</v>
      </c>
      <c r="J185" s="161" t="s">
        <v>556</v>
      </c>
      <c r="K185" s="102">
        <f t="shared" si="34"/>
        <v>0.15305759999999999</v>
      </c>
      <c r="L185" s="36" t="s">
        <v>738</v>
      </c>
      <c r="M185" s="201">
        <f t="shared" si="36"/>
        <v>9.9542607511147463E-2</v>
      </c>
      <c r="N185" s="201">
        <f t="shared" si="37"/>
        <v>0.11133001027490962</v>
      </c>
      <c r="O185" s="36" t="s">
        <v>818</v>
      </c>
      <c r="P185" s="207">
        <f t="shared" si="35"/>
        <v>0.16912289016143955</v>
      </c>
      <c r="Q185" s="207">
        <f t="shared" si="38"/>
        <v>2.037135462500741</v>
      </c>
      <c r="R185" s="103" t="s">
        <v>889</v>
      </c>
      <c r="S185" s="22"/>
    </row>
    <row r="186" spans="1:19" ht="27" customHeight="1">
      <c r="A186" s="22"/>
      <c r="B186" s="25" t="s">
        <v>229</v>
      </c>
      <c r="C186" s="18"/>
      <c r="D186" s="18" t="s">
        <v>676</v>
      </c>
      <c r="E186" s="18"/>
      <c r="F186" s="18"/>
      <c r="G186" s="18"/>
      <c r="H186" s="158"/>
      <c r="I186" s="164">
        <v>0.99</v>
      </c>
      <c r="J186" s="161" t="s">
        <v>556</v>
      </c>
      <c r="K186" s="102">
        <f t="shared" si="34"/>
        <v>0.56121119999999991</v>
      </c>
      <c r="L186" s="36" t="s">
        <v>738</v>
      </c>
      <c r="M186" s="201">
        <f t="shared" si="36"/>
        <v>0.36498956087420731</v>
      </c>
      <c r="N186" s="201">
        <f t="shared" si="37"/>
        <v>0.40821003767466851</v>
      </c>
      <c r="O186" s="36" t="s">
        <v>818</v>
      </c>
      <c r="P186" s="207">
        <f t="shared" si="35"/>
        <v>0.62011726392527822</v>
      </c>
      <c r="Q186" s="207">
        <f t="shared" si="38"/>
        <v>7.4694966958360487</v>
      </c>
      <c r="R186" s="103" t="s">
        <v>889</v>
      </c>
      <c r="S186" s="22"/>
    </row>
    <row r="187" spans="1:19" ht="27" customHeight="1">
      <c r="A187" s="22"/>
      <c r="B187" s="25" t="s">
        <v>230</v>
      </c>
      <c r="C187" s="18"/>
      <c r="D187" s="18" t="s">
        <v>618</v>
      </c>
      <c r="E187" s="18"/>
      <c r="F187" s="18"/>
      <c r="G187" s="18"/>
      <c r="H187" s="158"/>
      <c r="I187" s="164">
        <v>0.67</v>
      </c>
      <c r="J187" s="161" t="s">
        <v>556</v>
      </c>
      <c r="K187" s="102">
        <f t="shared" si="34"/>
        <v>0.37980959999999997</v>
      </c>
      <c r="L187" s="36" t="s">
        <v>738</v>
      </c>
      <c r="M187" s="201">
        <f t="shared" si="36"/>
        <v>0.24701313715729187</v>
      </c>
      <c r="N187" s="201">
        <f t="shared" si="37"/>
        <v>0.27626335883033126</v>
      </c>
      <c r="O187" s="36" t="s">
        <v>818</v>
      </c>
      <c r="P187" s="207">
        <f t="shared" si="35"/>
        <v>0.41967532003023889</v>
      </c>
      <c r="Q187" s="207">
        <f t="shared" si="38"/>
        <v>5.0551139254648021</v>
      </c>
      <c r="R187" s="103" t="s">
        <v>889</v>
      </c>
      <c r="S187" s="22"/>
    </row>
    <row r="188" spans="1:19" ht="27" customHeight="1">
      <c r="A188" s="22"/>
      <c r="B188" s="25" t="s">
        <v>231</v>
      </c>
      <c r="C188" s="18"/>
      <c r="D188" s="18" t="s">
        <v>734</v>
      </c>
      <c r="E188" s="18"/>
      <c r="F188" s="18"/>
      <c r="G188" s="18"/>
      <c r="H188" s="158"/>
      <c r="I188" s="164">
        <v>0.2</v>
      </c>
      <c r="J188" s="161" t="s">
        <v>556</v>
      </c>
      <c r="K188" s="102">
        <f t="shared" si="34"/>
        <v>0.11337599999999999</v>
      </c>
      <c r="L188" s="36" t="s">
        <v>738</v>
      </c>
      <c r="M188" s="201">
        <f t="shared" si="36"/>
        <v>7.3735264823072189E-2</v>
      </c>
      <c r="N188" s="201">
        <f t="shared" si="37"/>
        <v>8.2466674277710816E-2</v>
      </c>
      <c r="O188" s="36" t="s">
        <v>818</v>
      </c>
      <c r="P188" s="207">
        <f t="shared" si="35"/>
        <v>0.12527621493439967</v>
      </c>
      <c r="Q188" s="207">
        <f t="shared" si="38"/>
        <v>1.5089892314820301</v>
      </c>
      <c r="R188" s="103" t="s">
        <v>889</v>
      </c>
      <c r="S188" s="22"/>
    </row>
    <row r="189" spans="1:19" ht="27" customHeight="1">
      <c r="A189" s="22"/>
      <c r="B189" s="25" t="s">
        <v>232</v>
      </c>
      <c r="C189" s="18"/>
      <c r="D189" s="18" t="s">
        <v>677</v>
      </c>
      <c r="E189" s="18"/>
      <c r="F189" s="18"/>
      <c r="G189" s="18"/>
      <c r="H189" s="158"/>
      <c r="I189" s="164">
        <v>2.06</v>
      </c>
      <c r="J189" s="161" t="s">
        <v>556</v>
      </c>
      <c r="K189" s="102">
        <f t="shared" si="34"/>
        <v>1.1677727999999998</v>
      </c>
      <c r="L189" s="36" t="s">
        <v>738</v>
      </c>
      <c r="M189" s="201">
        <f t="shared" si="36"/>
        <v>0.75947322767764358</v>
      </c>
      <c r="N189" s="201">
        <f t="shared" si="37"/>
        <v>0.84940674506042135</v>
      </c>
      <c r="O189" s="36" t="s">
        <v>818</v>
      </c>
      <c r="P189" s="207">
        <f t="shared" si="35"/>
        <v>1.2903450138243164</v>
      </c>
      <c r="Q189" s="207">
        <f t="shared" si="38"/>
        <v>15.542589084264911</v>
      </c>
      <c r="R189" s="103" t="s">
        <v>889</v>
      </c>
      <c r="S189" s="22"/>
    </row>
    <row r="190" spans="1:19" ht="27" customHeight="1">
      <c r="A190" s="22"/>
      <c r="B190" s="25" t="s">
        <v>233</v>
      </c>
      <c r="C190" s="18"/>
      <c r="D190" s="18" t="s">
        <v>619</v>
      </c>
      <c r="E190" s="18"/>
      <c r="F190" s="18"/>
      <c r="G190" s="18"/>
      <c r="H190" s="158"/>
      <c r="I190" s="164">
        <v>0.72</v>
      </c>
      <c r="J190" s="161" t="s">
        <v>556</v>
      </c>
      <c r="K190" s="102">
        <f t="shared" si="34"/>
        <v>0.40815359999999995</v>
      </c>
      <c r="L190" s="36" t="s">
        <v>738</v>
      </c>
      <c r="M190" s="201">
        <f t="shared" si="36"/>
        <v>0.26544695336305985</v>
      </c>
      <c r="N190" s="201">
        <f t="shared" si="37"/>
        <v>0.29688002739975894</v>
      </c>
      <c r="O190" s="36" t="s">
        <v>818</v>
      </c>
      <c r="P190" s="207">
        <f t="shared" si="35"/>
        <v>0.45099437376383872</v>
      </c>
      <c r="Q190" s="207">
        <f t="shared" si="38"/>
        <v>5.4323612333353086</v>
      </c>
      <c r="R190" s="103" t="s">
        <v>889</v>
      </c>
      <c r="S190" s="22"/>
    </row>
    <row r="191" spans="1:19" ht="27" customHeight="1">
      <c r="A191" s="22"/>
      <c r="B191" s="25" t="s">
        <v>234</v>
      </c>
      <c r="C191" s="18"/>
      <c r="D191" s="18" t="s">
        <v>735</v>
      </c>
      <c r="E191" s="18"/>
      <c r="F191" s="18"/>
      <c r="G191" s="18"/>
      <c r="H191" s="158"/>
      <c r="I191" s="164">
        <v>0.57999999999999996</v>
      </c>
      <c r="J191" s="161" t="s">
        <v>556</v>
      </c>
      <c r="K191" s="102">
        <f t="shared" si="34"/>
        <v>0.32879039999999993</v>
      </c>
      <c r="L191" s="36" t="s">
        <v>738</v>
      </c>
      <c r="M191" s="201">
        <f t="shared" si="36"/>
        <v>0.21383226798690932</v>
      </c>
      <c r="N191" s="201">
        <f t="shared" si="37"/>
        <v>0.23915335540536134</v>
      </c>
      <c r="O191" s="36" t="s">
        <v>818</v>
      </c>
      <c r="P191" s="207">
        <f t="shared" si="35"/>
        <v>0.36330102330975894</v>
      </c>
      <c r="Q191" s="207">
        <f t="shared" si="38"/>
        <v>4.376068771297887</v>
      </c>
      <c r="R191" s="103" t="s">
        <v>889</v>
      </c>
      <c r="S191" s="22"/>
    </row>
    <row r="192" spans="1:19" ht="27" customHeight="1">
      <c r="A192" s="22"/>
      <c r="B192" s="25" t="s">
        <v>235</v>
      </c>
      <c r="C192" s="18"/>
      <c r="D192" s="18" t="s">
        <v>678</v>
      </c>
      <c r="E192" s="18"/>
      <c r="F192" s="18"/>
      <c r="G192" s="18"/>
      <c r="H192" s="158"/>
      <c r="I192" s="164">
        <v>0.8</v>
      </c>
      <c r="J192" s="161" t="s">
        <v>556</v>
      </c>
      <c r="K192" s="102">
        <f t="shared" si="34"/>
        <v>0.45350399999999996</v>
      </c>
      <c r="L192" s="36" t="s">
        <v>738</v>
      </c>
      <c r="M192" s="201">
        <f t="shared" si="36"/>
        <v>0.29494105929228875</v>
      </c>
      <c r="N192" s="201">
        <f t="shared" si="37"/>
        <v>0.32986669711084327</v>
      </c>
      <c r="O192" s="36" t="s">
        <v>818</v>
      </c>
      <c r="P192" s="207">
        <f t="shared" si="35"/>
        <v>0.50110485973759866</v>
      </c>
      <c r="Q192" s="207">
        <f t="shared" si="38"/>
        <v>6.0359569259281205</v>
      </c>
      <c r="R192" s="103" t="s">
        <v>889</v>
      </c>
      <c r="S192" s="22"/>
    </row>
    <row r="193" spans="1:19" ht="27" customHeight="1">
      <c r="A193" s="22"/>
      <c r="B193" s="25" t="s">
        <v>236</v>
      </c>
      <c r="C193" s="18"/>
      <c r="D193" s="18" t="s">
        <v>620</v>
      </c>
      <c r="E193" s="18"/>
      <c r="F193" s="18"/>
      <c r="G193" s="18"/>
      <c r="H193" s="158"/>
      <c r="I193" s="164">
        <v>1.1000000000000001</v>
      </c>
      <c r="J193" s="161" t="s">
        <v>556</v>
      </c>
      <c r="K193" s="102">
        <f t="shared" si="34"/>
        <v>0.62356800000000001</v>
      </c>
      <c r="L193" s="36" t="s">
        <v>738</v>
      </c>
      <c r="M193" s="201">
        <f t="shared" si="36"/>
        <v>0.40554395652689712</v>
      </c>
      <c r="N193" s="201">
        <f t="shared" si="37"/>
        <v>0.4535667085274096</v>
      </c>
      <c r="O193" s="36" t="s">
        <v>818</v>
      </c>
      <c r="P193" s="207">
        <f t="shared" si="35"/>
        <v>0.68901918213919822</v>
      </c>
      <c r="Q193" s="207">
        <f t="shared" si="38"/>
        <v>8.2994407731511686</v>
      </c>
      <c r="R193" s="103" t="s">
        <v>889</v>
      </c>
      <c r="S193" s="22"/>
    </row>
    <row r="194" spans="1:19" ht="27" customHeight="1">
      <c r="A194" s="22"/>
      <c r="B194" s="25" t="s">
        <v>237</v>
      </c>
      <c r="C194" s="18"/>
      <c r="D194" s="18" t="s">
        <v>736</v>
      </c>
      <c r="E194" s="18"/>
      <c r="F194" s="18"/>
      <c r="G194" s="18"/>
      <c r="H194" s="158"/>
      <c r="I194" s="164">
        <v>1.9E-2</v>
      </c>
      <c r="J194" s="161" t="s">
        <v>556</v>
      </c>
      <c r="K194" s="102">
        <f t="shared" si="34"/>
        <v>1.0770719999999999E-2</v>
      </c>
      <c r="L194" s="36" t="s">
        <v>738</v>
      </c>
      <c r="M194" s="201">
        <f t="shared" si="36"/>
        <v>7.0048501581918589E-3</v>
      </c>
      <c r="N194" s="201">
        <f t="shared" si="37"/>
        <v>7.8343340563825289E-3</v>
      </c>
      <c r="O194" s="36" t="s">
        <v>818</v>
      </c>
      <c r="P194" s="207">
        <f t="shared" si="35"/>
        <v>1.1901240418767969E-2</v>
      </c>
      <c r="Q194" s="207">
        <f t="shared" si="38"/>
        <v>0.14335397699079289</v>
      </c>
      <c r="R194" s="103" t="s">
        <v>889</v>
      </c>
      <c r="S194" s="22"/>
    </row>
    <row r="195" spans="1:19" ht="27" customHeight="1">
      <c r="A195" s="22"/>
      <c r="B195" s="25" t="s">
        <v>238</v>
      </c>
      <c r="C195" s="18"/>
      <c r="D195" s="18" t="s">
        <v>679</v>
      </c>
      <c r="E195" s="18"/>
      <c r="F195" s="18"/>
      <c r="G195" s="18"/>
      <c r="H195" s="158"/>
      <c r="I195" s="164">
        <v>3.4</v>
      </c>
      <c r="J195" s="161" t="s">
        <v>556</v>
      </c>
      <c r="K195" s="102">
        <f t="shared" si="34"/>
        <v>1.9273919999999998</v>
      </c>
      <c r="L195" s="36" t="s">
        <v>738</v>
      </c>
      <c r="M195" s="201">
        <f t="shared" si="36"/>
        <v>1.2534995019922273</v>
      </c>
      <c r="N195" s="201">
        <f t="shared" si="37"/>
        <v>1.4019334627210838</v>
      </c>
      <c r="O195" s="36" t="s">
        <v>818</v>
      </c>
      <c r="P195" s="207">
        <f t="shared" si="35"/>
        <v>2.1296956538847942</v>
      </c>
      <c r="Q195" s="207">
        <f t="shared" si="38"/>
        <v>25.652816935194512</v>
      </c>
      <c r="R195" s="103" t="s">
        <v>889</v>
      </c>
      <c r="S195" s="22"/>
    </row>
    <row r="196" spans="1:19" ht="27" customHeight="1">
      <c r="A196" s="22"/>
      <c r="B196" s="25" t="s">
        <v>239</v>
      </c>
      <c r="C196" s="18"/>
      <c r="D196" s="18" t="s">
        <v>621</v>
      </c>
      <c r="E196" s="18"/>
      <c r="F196" s="18"/>
      <c r="G196" s="18"/>
      <c r="H196" s="158"/>
      <c r="I196" s="164">
        <v>0.55000000000000004</v>
      </c>
      <c r="J196" s="161" t="s">
        <v>556</v>
      </c>
      <c r="K196" s="102">
        <f t="shared" si="34"/>
        <v>0.31178400000000001</v>
      </c>
      <c r="L196" s="36" t="s">
        <v>738</v>
      </c>
      <c r="M196" s="201">
        <f t="shared" si="36"/>
        <v>0.20277197826344856</v>
      </c>
      <c r="N196" s="201">
        <f t="shared" si="37"/>
        <v>0.2267833542637048</v>
      </c>
      <c r="O196" s="36" t="s">
        <v>818</v>
      </c>
      <c r="P196" s="207">
        <f t="shared" si="35"/>
        <v>0.34450959106959911</v>
      </c>
      <c r="Q196" s="207">
        <f t="shared" si="38"/>
        <v>4.1497203865755843</v>
      </c>
      <c r="R196" s="103" t="s">
        <v>889</v>
      </c>
      <c r="S196" s="22"/>
    </row>
    <row r="197" spans="1:19" ht="27" customHeight="1">
      <c r="A197" s="22"/>
      <c r="B197" s="25" t="s">
        <v>240</v>
      </c>
      <c r="C197" s="18"/>
      <c r="D197" s="18" t="s">
        <v>737</v>
      </c>
      <c r="E197" s="18"/>
      <c r="F197" s="18"/>
      <c r="G197" s="18"/>
      <c r="H197" s="158"/>
      <c r="I197" s="164">
        <v>0.15</v>
      </c>
      <c r="J197" s="161" t="s">
        <v>556</v>
      </c>
      <c r="K197" s="102">
        <f t="shared" si="34"/>
        <v>8.5031999999999983E-2</v>
      </c>
      <c r="L197" s="36" t="s">
        <v>738</v>
      </c>
      <c r="M197" s="201">
        <f t="shared" si="36"/>
        <v>5.5301448617304134E-2</v>
      </c>
      <c r="N197" s="201">
        <f t="shared" si="37"/>
        <v>6.1850005708283105E-2</v>
      </c>
      <c r="O197" s="36" t="s">
        <v>818</v>
      </c>
      <c r="P197" s="207">
        <f t="shared" si="35"/>
        <v>9.3957161200799721E-2</v>
      </c>
      <c r="Q197" s="207">
        <f t="shared" si="38"/>
        <v>1.1317419236115225</v>
      </c>
      <c r="R197" s="103" t="s">
        <v>889</v>
      </c>
      <c r="S197" s="22"/>
    </row>
    <row r="198" spans="1:19" ht="27" customHeight="1" thickBot="1">
      <c r="A198" s="22"/>
      <c r="B198" s="41" t="s">
        <v>241</v>
      </c>
      <c r="C198" s="37"/>
      <c r="D198" s="37" t="s">
        <v>680</v>
      </c>
      <c r="E198" s="37"/>
      <c r="F198" s="37"/>
      <c r="G198" s="37"/>
      <c r="H198" s="159"/>
      <c r="I198" s="165">
        <v>1.72</v>
      </c>
      <c r="J198" s="162" t="s">
        <v>556</v>
      </c>
      <c r="K198" s="104">
        <f t="shared" si="34"/>
        <v>0.97503359999999983</v>
      </c>
      <c r="L198" s="105" t="s">
        <v>738</v>
      </c>
      <c r="M198" s="203">
        <f t="shared" si="36"/>
        <v>0.63412327747842079</v>
      </c>
      <c r="N198" s="203">
        <f t="shared" si="37"/>
        <v>0.70921339878831291</v>
      </c>
      <c r="O198" s="105" t="s">
        <v>818</v>
      </c>
      <c r="P198" s="208">
        <f t="shared" si="35"/>
        <v>1.0773754484358369</v>
      </c>
      <c r="Q198" s="208">
        <f t="shared" si="38"/>
        <v>12.977307390745457</v>
      </c>
      <c r="R198" s="106" t="s">
        <v>889</v>
      </c>
      <c r="S198" s="22"/>
    </row>
    <row r="199" spans="1:19" ht="27" customHeight="1">
      <c r="A199" s="22"/>
      <c r="B199" s="16"/>
      <c r="C199" s="16"/>
      <c r="D199" s="16"/>
      <c r="E199" s="16"/>
      <c r="F199" s="16"/>
      <c r="G199" s="16"/>
      <c r="H199" s="23"/>
      <c r="I199" s="16"/>
      <c r="J199" s="16"/>
      <c r="K199" s="24"/>
      <c r="L199" s="16"/>
      <c r="M199" s="28"/>
      <c r="N199" s="28"/>
      <c r="O199" s="22"/>
      <c r="P199" s="16"/>
      <c r="Q199" s="16"/>
      <c r="R199" s="16"/>
      <c r="S199" s="22"/>
    </row>
    <row r="200" spans="1:19" ht="27" customHeight="1">
      <c r="A200" s="22"/>
      <c r="B200" s="16"/>
      <c r="C200" s="16"/>
      <c r="D200" s="16"/>
      <c r="E200" s="16"/>
      <c r="F200" s="16"/>
      <c r="G200" s="16"/>
      <c r="H200" s="23"/>
      <c r="I200" s="16"/>
      <c r="J200" s="16"/>
      <c r="K200" s="24"/>
      <c r="L200" s="16"/>
      <c r="M200" s="28"/>
      <c r="N200" s="28"/>
      <c r="O200" s="22"/>
      <c r="P200" s="16"/>
      <c r="Q200" s="16"/>
      <c r="R200" s="16"/>
      <c r="S200" s="22"/>
    </row>
    <row r="201" spans="1:19" ht="27" customHeight="1">
      <c r="A201" s="22"/>
      <c r="B201" s="16"/>
      <c r="C201" s="16"/>
      <c r="D201" s="16"/>
      <c r="E201" s="16"/>
      <c r="F201" s="16"/>
      <c r="G201" s="16"/>
      <c r="H201" s="23"/>
      <c r="I201" s="16"/>
      <c r="J201" s="16"/>
      <c r="K201" s="24"/>
      <c r="L201" s="16"/>
      <c r="M201" s="28"/>
      <c r="N201" s="28"/>
      <c r="O201" s="22"/>
      <c r="P201" s="16"/>
      <c r="Q201" s="16"/>
      <c r="R201" s="16"/>
      <c r="S201" s="22"/>
    </row>
    <row r="202" spans="1:19" ht="27" customHeight="1">
      <c r="A202" s="22"/>
      <c r="B202" s="16"/>
      <c r="C202" s="16"/>
      <c r="D202" s="16"/>
      <c r="E202" s="16"/>
      <c r="F202" s="16"/>
      <c r="G202" s="16"/>
      <c r="H202" s="23"/>
      <c r="I202" s="16"/>
      <c r="J202" s="16"/>
      <c r="K202" s="24"/>
      <c r="L202" s="16"/>
      <c r="M202" s="28"/>
      <c r="N202" s="28"/>
      <c r="O202" s="22"/>
      <c r="P202" s="16"/>
      <c r="Q202" s="16"/>
      <c r="R202" s="16"/>
      <c r="S202" s="22"/>
    </row>
    <row r="203" spans="1:19" ht="27" customHeight="1">
      <c r="A203" s="22"/>
      <c r="B203" s="16"/>
      <c r="C203" s="16"/>
      <c r="D203" s="16"/>
      <c r="E203" s="16"/>
      <c r="F203" s="16"/>
      <c r="G203" s="16"/>
      <c r="H203" s="23"/>
      <c r="I203" s="16"/>
      <c r="J203" s="16"/>
      <c r="K203" s="24"/>
      <c r="L203" s="16"/>
      <c r="M203" s="28"/>
      <c r="N203" s="28"/>
      <c r="O203" s="22"/>
      <c r="P203" s="16"/>
      <c r="Q203" s="16"/>
      <c r="R203" s="16"/>
      <c r="S203" s="22"/>
    </row>
    <row r="204" spans="1:19" ht="27" customHeight="1">
      <c r="A204" s="22"/>
      <c r="B204" s="16"/>
      <c r="C204" s="16"/>
      <c r="D204" s="16"/>
      <c r="E204" s="16"/>
      <c r="F204" s="16"/>
      <c r="G204" s="16"/>
      <c r="H204" s="23"/>
      <c r="I204" s="16"/>
      <c r="J204" s="16"/>
      <c r="K204" s="24"/>
      <c r="L204" s="16"/>
      <c r="M204" s="28"/>
      <c r="N204" s="28"/>
      <c r="O204" s="22"/>
      <c r="P204" s="16"/>
      <c r="Q204" s="16"/>
      <c r="R204" s="16"/>
      <c r="S204" s="22"/>
    </row>
    <row r="205" spans="1:19" ht="27" customHeight="1">
      <c r="A205" s="22"/>
      <c r="B205" s="16"/>
      <c r="C205" s="16"/>
      <c r="D205" s="16"/>
      <c r="E205" s="16"/>
      <c r="F205" s="16"/>
      <c r="G205" s="16"/>
      <c r="H205" s="23"/>
      <c r="I205" s="16"/>
      <c r="J205" s="16"/>
      <c r="K205" s="24"/>
      <c r="L205" s="16"/>
      <c r="M205" s="28"/>
      <c r="N205" s="28"/>
      <c r="O205" s="22"/>
      <c r="P205" s="16"/>
      <c r="Q205" s="16"/>
      <c r="R205" s="16"/>
      <c r="S205" s="22"/>
    </row>
    <row r="206" spans="1:19" ht="27" customHeight="1">
      <c r="A206" s="22"/>
      <c r="B206" s="16"/>
      <c r="C206" s="16"/>
      <c r="D206" s="16"/>
      <c r="E206" s="16"/>
      <c r="F206" s="16"/>
      <c r="G206" s="16"/>
      <c r="H206" s="23"/>
      <c r="I206" s="16"/>
      <c r="J206" s="16"/>
      <c r="K206" s="24"/>
      <c r="L206" s="16"/>
      <c r="M206" s="28"/>
      <c r="N206" s="28"/>
      <c r="O206" s="22"/>
      <c r="P206" s="16"/>
      <c r="Q206" s="16"/>
      <c r="R206" s="16"/>
      <c r="S206" s="22"/>
    </row>
    <row r="207" spans="1:19" ht="27" customHeight="1">
      <c r="A207" s="22"/>
      <c r="B207" s="16"/>
      <c r="C207" s="16"/>
      <c r="D207" s="16"/>
      <c r="E207" s="16"/>
      <c r="F207" s="16"/>
      <c r="G207" s="16"/>
      <c r="H207" s="23"/>
      <c r="I207" s="16"/>
      <c r="J207" s="16"/>
      <c r="K207" s="24"/>
      <c r="L207" s="16"/>
      <c r="M207" s="28"/>
      <c r="N207" s="28"/>
      <c r="O207" s="22"/>
      <c r="P207" s="16"/>
      <c r="Q207" s="16"/>
      <c r="R207" s="16"/>
      <c r="S207" s="22"/>
    </row>
    <row r="208" spans="1:19" ht="27" customHeight="1">
      <c r="A208" s="22"/>
      <c r="B208" s="16"/>
      <c r="C208" s="16"/>
      <c r="D208" s="16"/>
      <c r="E208" s="16"/>
      <c r="F208" s="16"/>
      <c r="G208" s="16"/>
      <c r="H208" s="23"/>
      <c r="I208" s="16"/>
      <c r="J208" s="16"/>
      <c r="K208" s="24"/>
      <c r="L208" s="16"/>
      <c r="M208" s="28"/>
      <c r="N208" s="28"/>
      <c r="O208" s="22"/>
      <c r="P208" s="16"/>
      <c r="Q208" s="16"/>
      <c r="R208" s="16"/>
      <c r="S208" s="22"/>
    </row>
    <row r="209" spans="1:19" ht="27" customHeight="1">
      <c r="A209" s="22"/>
      <c r="B209" s="16"/>
      <c r="C209" s="16"/>
      <c r="D209" s="16"/>
      <c r="E209" s="16"/>
      <c r="F209" s="16"/>
      <c r="G209" s="16"/>
      <c r="H209" s="23"/>
      <c r="I209" s="16"/>
      <c r="J209" s="16"/>
      <c r="K209" s="24"/>
      <c r="L209" s="16"/>
      <c r="M209" s="28"/>
      <c r="N209" s="28"/>
      <c r="O209" s="22"/>
      <c r="P209" s="16"/>
      <c r="Q209" s="16"/>
      <c r="R209" s="16"/>
      <c r="S209" s="22"/>
    </row>
    <row r="210" spans="1:19" ht="27" customHeight="1">
      <c r="A210" s="22"/>
      <c r="B210" s="16"/>
      <c r="C210" s="16"/>
      <c r="D210" s="16"/>
      <c r="E210" s="16"/>
      <c r="F210" s="16"/>
      <c r="G210" s="16"/>
      <c r="H210" s="23"/>
      <c r="I210" s="16"/>
      <c r="J210" s="16"/>
      <c r="K210" s="24"/>
      <c r="L210" s="16"/>
      <c r="M210" s="28"/>
      <c r="N210" s="28"/>
      <c r="O210" s="22"/>
      <c r="P210" s="16"/>
      <c r="Q210" s="16"/>
      <c r="R210" s="16"/>
      <c r="S210" s="22"/>
    </row>
    <row r="211" spans="1:19" ht="27" customHeight="1">
      <c r="A211" s="22"/>
      <c r="B211" s="16"/>
      <c r="C211" s="16"/>
      <c r="D211" s="16"/>
      <c r="E211" s="16"/>
      <c r="F211" s="16"/>
      <c r="G211" s="16"/>
      <c r="H211" s="23"/>
      <c r="I211" s="16"/>
      <c r="J211" s="16"/>
      <c r="K211" s="24"/>
      <c r="L211" s="16"/>
      <c r="M211" s="28"/>
      <c r="N211" s="28"/>
      <c r="O211" s="22"/>
      <c r="P211" s="16"/>
      <c r="Q211" s="16"/>
      <c r="R211" s="16"/>
      <c r="S211" s="22"/>
    </row>
    <row r="212" spans="1:19" ht="27" customHeight="1">
      <c r="A212" s="22"/>
      <c r="B212" s="16"/>
      <c r="C212" s="16"/>
      <c r="D212" s="16"/>
      <c r="E212" s="16"/>
      <c r="F212" s="16"/>
      <c r="G212" s="16"/>
      <c r="H212" s="23"/>
      <c r="I212" s="16"/>
      <c r="J212" s="16"/>
      <c r="K212" s="24"/>
      <c r="L212" s="16"/>
      <c r="M212" s="28"/>
      <c r="N212" s="28"/>
      <c r="O212" s="22"/>
      <c r="P212" s="16"/>
      <c r="Q212" s="16"/>
      <c r="R212" s="16"/>
      <c r="S212" s="22"/>
    </row>
    <row r="213" spans="1:19" ht="27" customHeight="1">
      <c r="A213" s="22"/>
      <c r="B213" s="16"/>
      <c r="C213" s="16"/>
      <c r="D213" s="16"/>
      <c r="E213" s="16"/>
      <c r="F213" s="16"/>
      <c r="G213" s="16"/>
      <c r="H213" s="23"/>
      <c r="I213" s="16"/>
      <c r="J213" s="16"/>
      <c r="K213" s="24"/>
      <c r="L213" s="16"/>
      <c r="M213" s="28"/>
      <c r="N213" s="28"/>
      <c r="O213" s="22"/>
      <c r="P213" s="16"/>
      <c r="Q213" s="16"/>
      <c r="R213" s="16"/>
      <c r="S213" s="22"/>
    </row>
    <row r="214" spans="1:19" ht="27" customHeight="1">
      <c r="A214" s="22"/>
      <c r="B214" s="16"/>
      <c r="C214" s="16"/>
      <c r="D214" s="16"/>
      <c r="E214" s="16"/>
      <c r="F214" s="16"/>
      <c r="G214" s="16"/>
      <c r="H214" s="23"/>
      <c r="I214" s="16"/>
      <c r="J214" s="16"/>
      <c r="K214" s="24"/>
      <c r="L214" s="16"/>
      <c r="M214" s="28"/>
      <c r="N214" s="28"/>
      <c r="O214" s="22"/>
      <c r="P214" s="16"/>
      <c r="Q214" s="16"/>
      <c r="R214" s="16"/>
      <c r="S214" s="22"/>
    </row>
    <row r="215" spans="1:19" ht="27" customHeight="1">
      <c r="A215" s="22"/>
      <c r="B215" s="16"/>
      <c r="C215" s="16"/>
      <c r="D215" s="16"/>
      <c r="E215" s="16"/>
      <c r="F215" s="16"/>
      <c r="G215" s="16"/>
      <c r="H215" s="23"/>
      <c r="I215" s="16"/>
      <c r="J215" s="16"/>
      <c r="K215" s="24"/>
      <c r="L215" s="16"/>
      <c r="M215" s="28"/>
      <c r="N215" s="28"/>
      <c r="O215" s="22"/>
      <c r="P215" s="16"/>
      <c r="Q215" s="16"/>
      <c r="R215" s="16"/>
      <c r="S215" s="22"/>
    </row>
    <row r="216" spans="1:19" ht="27" customHeight="1">
      <c r="A216" s="22"/>
      <c r="B216" s="16"/>
      <c r="C216" s="16"/>
      <c r="D216" s="16"/>
      <c r="E216" s="16"/>
      <c r="F216" s="16"/>
      <c r="G216" s="16"/>
      <c r="H216" s="23"/>
      <c r="I216" s="16"/>
      <c r="J216" s="16"/>
      <c r="K216" s="24"/>
      <c r="L216" s="16"/>
      <c r="M216" s="28"/>
      <c r="N216" s="28"/>
      <c r="O216" s="22"/>
      <c r="P216" s="16"/>
      <c r="Q216" s="16"/>
      <c r="R216" s="16"/>
      <c r="S216" s="22"/>
    </row>
    <row r="217" spans="1:19" ht="27" customHeight="1">
      <c r="A217" s="22"/>
      <c r="B217" s="16"/>
      <c r="C217" s="16"/>
      <c r="D217" s="16"/>
      <c r="E217" s="16"/>
      <c r="F217" s="16"/>
      <c r="G217" s="16"/>
      <c r="H217" s="23"/>
      <c r="I217" s="16"/>
      <c r="J217" s="16"/>
      <c r="K217" s="24"/>
      <c r="L217" s="16"/>
      <c r="M217" s="28"/>
      <c r="N217" s="28"/>
      <c r="O217" s="22"/>
      <c r="P217" s="16"/>
      <c r="Q217" s="16"/>
      <c r="R217" s="16"/>
      <c r="S217" s="22"/>
    </row>
    <row r="218" spans="1:19" ht="27" customHeight="1">
      <c r="A218" s="22"/>
      <c r="B218" s="16"/>
      <c r="C218" s="16"/>
      <c r="D218" s="16"/>
      <c r="E218" s="16"/>
      <c r="F218" s="16"/>
      <c r="G218" s="16"/>
      <c r="H218" s="23"/>
      <c r="I218" s="16"/>
      <c r="J218" s="16"/>
      <c r="K218" s="24"/>
      <c r="L218" s="16"/>
      <c r="M218" s="28"/>
      <c r="N218" s="28"/>
      <c r="O218" s="22"/>
      <c r="P218" s="16"/>
      <c r="Q218" s="16"/>
      <c r="R218" s="16"/>
      <c r="S218" s="22"/>
    </row>
    <row r="219" spans="1:19" ht="27" customHeight="1">
      <c r="A219" s="22"/>
      <c r="B219" s="16"/>
      <c r="C219" s="16"/>
      <c r="D219" s="16"/>
      <c r="E219" s="16"/>
      <c r="F219" s="16"/>
      <c r="G219" s="16"/>
      <c r="H219" s="23"/>
      <c r="I219" s="16"/>
      <c r="J219" s="16"/>
      <c r="K219" s="24"/>
      <c r="L219" s="16"/>
      <c r="M219" s="28"/>
      <c r="N219" s="28"/>
      <c r="O219" s="22"/>
      <c r="P219" s="16"/>
      <c r="Q219" s="16"/>
      <c r="R219" s="16"/>
      <c r="S219" s="22"/>
    </row>
    <row r="220" spans="1:19" ht="27" customHeight="1">
      <c r="A220" s="22"/>
      <c r="B220" s="16"/>
      <c r="C220" s="16"/>
      <c r="D220" s="16"/>
      <c r="E220" s="16"/>
      <c r="F220" s="16"/>
      <c r="G220" s="16"/>
      <c r="H220" s="23"/>
      <c r="I220" s="16"/>
      <c r="J220" s="16"/>
      <c r="K220" s="24"/>
      <c r="L220" s="16"/>
      <c r="M220" s="28"/>
      <c r="N220" s="28"/>
      <c r="O220" s="22"/>
      <c r="P220" s="16"/>
      <c r="Q220" s="16"/>
      <c r="R220" s="16"/>
      <c r="S220" s="22"/>
    </row>
    <row r="221" spans="1:19" ht="27" customHeight="1">
      <c r="A221" s="22"/>
      <c r="B221" s="16"/>
      <c r="C221" s="16"/>
      <c r="D221" s="16"/>
      <c r="E221" s="16"/>
      <c r="F221" s="16"/>
      <c r="G221" s="16"/>
      <c r="H221" s="23"/>
      <c r="I221" s="16"/>
      <c r="J221" s="16"/>
      <c r="K221" s="24"/>
      <c r="L221" s="16"/>
      <c r="M221" s="28"/>
      <c r="N221" s="28"/>
      <c r="O221" s="22"/>
      <c r="P221" s="16"/>
      <c r="Q221" s="16"/>
      <c r="R221" s="16"/>
      <c r="S221" s="22"/>
    </row>
    <row r="222" spans="1:19" ht="27" customHeight="1">
      <c r="A222" s="22"/>
      <c r="B222" s="16"/>
      <c r="C222" s="16"/>
      <c r="D222" s="16"/>
      <c r="E222" s="16"/>
      <c r="F222" s="16"/>
      <c r="G222" s="16"/>
      <c r="H222" s="23"/>
      <c r="I222" s="16"/>
      <c r="J222" s="16"/>
      <c r="K222" s="24"/>
      <c r="L222" s="16"/>
      <c r="M222" s="28"/>
      <c r="N222" s="28"/>
      <c r="O222" s="22"/>
      <c r="P222" s="16"/>
      <c r="Q222" s="16"/>
      <c r="R222" s="16"/>
      <c r="S222" s="22"/>
    </row>
    <row r="223" spans="1:19" ht="27" customHeight="1">
      <c r="A223" s="22"/>
      <c r="B223" s="16"/>
      <c r="C223" s="16"/>
      <c r="D223" s="16"/>
      <c r="E223" s="16"/>
      <c r="F223" s="16"/>
      <c r="G223" s="16"/>
      <c r="H223" s="23"/>
      <c r="I223" s="16"/>
      <c r="J223" s="16"/>
      <c r="K223" s="24"/>
      <c r="L223" s="16"/>
      <c r="M223" s="28"/>
      <c r="N223" s="28"/>
      <c r="O223" s="22"/>
      <c r="P223" s="16"/>
      <c r="Q223" s="16"/>
      <c r="R223" s="16"/>
      <c r="S223" s="22"/>
    </row>
    <row r="224" spans="1:19" ht="27" customHeight="1">
      <c r="A224" s="22"/>
      <c r="B224" s="16"/>
      <c r="C224" s="16"/>
      <c r="D224" s="16"/>
      <c r="E224" s="16"/>
      <c r="F224" s="16"/>
      <c r="G224" s="16"/>
      <c r="H224" s="23"/>
      <c r="I224" s="16"/>
      <c r="J224" s="16"/>
      <c r="K224" s="24"/>
      <c r="L224" s="16"/>
      <c r="M224" s="28"/>
      <c r="N224" s="28"/>
      <c r="O224" s="22"/>
      <c r="P224" s="16"/>
      <c r="Q224" s="16"/>
      <c r="R224" s="16"/>
      <c r="S224" s="22"/>
    </row>
    <row r="225" spans="1:19" ht="27" customHeight="1">
      <c r="A225" s="22"/>
      <c r="B225" s="16"/>
      <c r="C225" s="16"/>
      <c r="D225" s="16"/>
      <c r="E225" s="16"/>
      <c r="F225" s="16"/>
      <c r="G225" s="16"/>
      <c r="H225" s="23"/>
      <c r="I225" s="16"/>
      <c r="J225" s="16"/>
      <c r="K225" s="24"/>
      <c r="L225" s="16"/>
      <c r="M225" s="28"/>
      <c r="N225" s="28"/>
      <c r="O225" s="22"/>
      <c r="P225" s="16"/>
      <c r="Q225" s="16"/>
      <c r="R225" s="16"/>
      <c r="S225" s="22"/>
    </row>
    <row r="226" spans="1:19" ht="27" customHeight="1">
      <c r="A226" s="22"/>
      <c r="B226" s="16"/>
      <c r="C226" s="16"/>
      <c r="D226" s="16"/>
      <c r="E226" s="16"/>
      <c r="F226" s="16"/>
      <c r="G226" s="16"/>
      <c r="H226" s="23"/>
      <c r="I226" s="16"/>
      <c r="J226" s="16"/>
      <c r="K226" s="24"/>
      <c r="L226" s="16"/>
      <c r="M226" s="28"/>
      <c r="N226" s="28"/>
      <c r="O226" s="22"/>
      <c r="P226" s="16"/>
      <c r="Q226" s="16"/>
      <c r="R226" s="16"/>
      <c r="S226" s="22"/>
    </row>
    <row r="227" spans="1:19" ht="27" customHeight="1">
      <c r="A227" s="22"/>
      <c r="B227" s="16"/>
      <c r="C227" s="16"/>
      <c r="D227" s="16"/>
      <c r="E227" s="16"/>
      <c r="F227" s="16"/>
      <c r="G227" s="16"/>
      <c r="H227" s="23"/>
      <c r="I227" s="16"/>
      <c r="J227" s="16"/>
      <c r="K227" s="24"/>
      <c r="L227" s="16"/>
      <c r="M227" s="28"/>
      <c r="N227" s="28"/>
      <c r="O227" s="22"/>
      <c r="P227" s="16"/>
      <c r="Q227" s="16"/>
      <c r="R227" s="16"/>
      <c r="S227" s="22"/>
    </row>
    <row r="228" spans="1:19" ht="27" customHeight="1">
      <c r="A228" s="22"/>
      <c r="B228" s="16"/>
      <c r="C228" s="16"/>
      <c r="D228" s="16"/>
      <c r="E228" s="16"/>
      <c r="F228" s="16"/>
      <c r="G228" s="16"/>
      <c r="H228" s="23"/>
      <c r="I228" s="16"/>
      <c r="J228" s="16"/>
      <c r="K228" s="24"/>
      <c r="L228" s="16"/>
      <c r="M228" s="28"/>
      <c r="N228" s="28"/>
      <c r="O228" s="22"/>
      <c r="P228" s="16"/>
      <c r="Q228" s="16"/>
      <c r="R228" s="16"/>
      <c r="S228" s="22"/>
    </row>
    <row r="229" spans="1:19" ht="27" customHeight="1">
      <c r="A229" s="22"/>
      <c r="B229" s="16"/>
      <c r="C229" s="16"/>
      <c r="D229" s="16"/>
      <c r="E229" s="16"/>
      <c r="F229" s="16"/>
      <c r="G229" s="16"/>
      <c r="H229" s="23"/>
      <c r="I229" s="16"/>
      <c r="J229" s="16"/>
      <c r="K229" s="24"/>
      <c r="L229" s="16"/>
      <c r="M229" s="28"/>
      <c r="N229" s="28"/>
      <c r="O229" s="22"/>
      <c r="P229" s="16"/>
      <c r="Q229" s="16"/>
      <c r="R229" s="16"/>
      <c r="S229" s="22"/>
    </row>
    <row r="230" spans="1:19" ht="27" customHeight="1">
      <c r="A230" s="22"/>
      <c r="B230" s="16"/>
      <c r="C230" s="16"/>
      <c r="D230" s="16"/>
      <c r="E230" s="16"/>
      <c r="F230" s="16"/>
      <c r="G230" s="16"/>
      <c r="H230" s="23"/>
      <c r="I230" s="16"/>
      <c r="J230" s="16"/>
      <c r="K230" s="24"/>
      <c r="L230" s="16"/>
      <c r="M230" s="28"/>
      <c r="N230" s="28"/>
      <c r="O230" s="22"/>
      <c r="P230" s="16"/>
      <c r="Q230" s="16"/>
      <c r="R230" s="16"/>
      <c r="S230" s="22"/>
    </row>
    <row r="231" spans="1:19" ht="27" customHeight="1">
      <c r="A231" s="22"/>
      <c r="B231" s="16"/>
      <c r="C231" s="16"/>
      <c r="D231" s="16"/>
      <c r="E231" s="16"/>
      <c r="F231" s="16"/>
      <c r="G231" s="16"/>
      <c r="H231" s="23"/>
      <c r="I231" s="16"/>
      <c r="J231" s="16"/>
      <c r="K231" s="24"/>
      <c r="L231" s="16"/>
      <c r="M231" s="28"/>
      <c r="N231" s="28"/>
      <c r="O231" s="22"/>
      <c r="P231" s="16"/>
      <c r="Q231" s="16"/>
      <c r="R231" s="16"/>
      <c r="S231" s="22"/>
    </row>
    <row r="232" spans="1:19" ht="27" customHeight="1">
      <c r="A232" s="22"/>
      <c r="B232" s="16"/>
      <c r="C232" s="16"/>
      <c r="D232" s="16"/>
      <c r="E232" s="16"/>
      <c r="F232" s="16"/>
      <c r="G232" s="16"/>
      <c r="H232" s="23"/>
      <c r="I232" s="16"/>
      <c r="J232" s="16"/>
      <c r="K232" s="24"/>
      <c r="L232" s="16"/>
      <c r="M232" s="28"/>
      <c r="N232" s="28"/>
      <c r="O232" s="22"/>
      <c r="P232" s="16"/>
      <c r="Q232" s="16"/>
      <c r="R232" s="16"/>
      <c r="S232" s="22"/>
    </row>
    <row r="233" spans="1:19" ht="27" customHeight="1">
      <c r="A233" s="22"/>
      <c r="B233" s="16"/>
      <c r="C233" s="16"/>
      <c r="D233" s="16"/>
      <c r="E233" s="16"/>
      <c r="F233" s="16"/>
      <c r="G233" s="16"/>
      <c r="H233" s="23"/>
      <c r="I233" s="16"/>
      <c r="J233" s="16"/>
      <c r="K233" s="24"/>
      <c r="L233" s="16"/>
      <c r="M233" s="28"/>
      <c r="N233" s="28"/>
      <c r="O233" s="22"/>
      <c r="P233" s="16"/>
      <c r="Q233" s="16"/>
      <c r="R233" s="16"/>
      <c r="S233" s="22"/>
    </row>
    <row r="234" spans="1:19" ht="27" customHeight="1">
      <c r="A234" s="22"/>
      <c r="B234" s="16"/>
      <c r="C234" s="16"/>
      <c r="D234" s="16"/>
      <c r="E234" s="16"/>
      <c r="F234" s="16"/>
      <c r="G234" s="16"/>
      <c r="H234" s="23"/>
      <c r="I234" s="16"/>
      <c r="J234" s="16"/>
      <c r="K234" s="24"/>
      <c r="L234" s="16"/>
      <c r="M234" s="28"/>
      <c r="N234" s="28"/>
      <c r="O234" s="22"/>
      <c r="P234" s="16"/>
      <c r="Q234" s="16"/>
      <c r="R234" s="16"/>
      <c r="S234" s="22"/>
    </row>
    <row r="235" spans="1:19" ht="27" customHeight="1">
      <c r="A235" s="22"/>
      <c r="B235" s="16"/>
      <c r="C235" s="16"/>
      <c r="D235" s="16"/>
      <c r="E235" s="16"/>
      <c r="F235" s="16"/>
      <c r="G235" s="16"/>
      <c r="H235" s="23"/>
      <c r="I235" s="16"/>
      <c r="J235" s="16"/>
      <c r="K235" s="24"/>
      <c r="L235" s="16"/>
      <c r="M235" s="28"/>
      <c r="N235" s="28"/>
      <c r="O235" s="22"/>
      <c r="P235" s="16"/>
      <c r="Q235" s="16"/>
      <c r="R235" s="16"/>
      <c r="S235" s="22"/>
    </row>
    <row r="236" spans="1:19" ht="27" customHeight="1">
      <c r="A236" s="22"/>
      <c r="B236" s="16"/>
      <c r="C236" s="16"/>
      <c r="D236" s="16"/>
      <c r="E236" s="16"/>
      <c r="F236" s="16"/>
      <c r="G236" s="16"/>
      <c r="H236" s="23"/>
      <c r="I236" s="16"/>
      <c r="J236" s="16"/>
      <c r="K236" s="24"/>
      <c r="L236" s="16"/>
      <c r="M236" s="28"/>
      <c r="N236" s="28"/>
      <c r="O236" s="22"/>
      <c r="P236" s="16"/>
      <c r="Q236" s="16"/>
      <c r="R236" s="16"/>
      <c r="S236" s="22"/>
    </row>
    <row r="237" spans="1:19" ht="27" customHeight="1">
      <c r="A237" s="22"/>
      <c r="B237" s="16"/>
      <c r="C237" s="16"/>
      <c r="D237" s="16"/>
      <c r="E237" s="16"/>
      <c r="F237" s="16"/>
      <c r="G237" s="16"/>
      <c r="H237" s="23"/>
      <c r="I237" s="16"/>
      <c r="J237" s="16"/>
      <c r="K237" s="24"/>
      <c r="L237" s="16"/>
      <c r="M237" s="28"/>
      <c r="N237" s="28"/>
      <c r="O237" s="22"/>
      <c r="P237" s="16"/>
      <c r="Q237" s="16"/>
      <c r="R237" s="16"/>
      <c r="S237" s="22"/>
    </row>
    <row r="238" spans="1:19" ht="27" customHeight="1">
      <c r="A238" s="22"/>
      <c r="B238" s="16"/>
      <c r="C238" s="16"/>
      <c r="D238" s="16"/>
      <c r="E238" s="16"/>
      <c r="F238" s="16"/>
      <c r="G238" s="16"/>
      <c r="H238" s="23"/>
      <c r="I238" s="16"/>
      <c r="J238" s="16"/>
      <c r="K238" s="24"/>
      <c r="L238" s="16"/>
      <c r="M238" s="28"/>
      <c r="N238" s="28"/>
      <c r="O238" s="22"/>
      <c r="P238" s="16"/>
      <c r="Q238" s="16"/>
      <c r="R238" s="16"/>
      <c r="S238" s="22"/>
    </row>
    <row r="239" spans="1:19" ht="27" customHeight="1">
      <c r="A239" s="22"/>
      <c r="B239" s="16"/>
      <c r="C239" s="16"/>
      <c r="D239" s="16"/>
      <c r="E239" s="16"/>
      <c r="F239" s="16"/>
      <c r="G239" s="16"/>
      <c r="H239" s="23"/>
      <c r="I239" s="16"/>
      <c r="J239" s="16"/>
      <c r="K239" s="24"/>
      <c r="L239" s="16"/>
      <c r="M239" s="28"/>
      <c r="N239" s="28"/>
      <c r="O239" s="22"/>
      <c r="P239" s="16"/>
      <c r="Q239" s="16"/>
      <c r="R239" s="16"/>
      <c r="S239" s="22"/>
    </row>
    <row r="240" spans="1:19" ht="27" customHeight="1">
      <c r="A240" s="22"/>
      <c r="B240" s="16"/>
      <c r="C240" s="16"/>
      <c r="D240" s="16"/>
      <c r="E240" s="16"/>
      <c r="F240" s="16"/>
      <c r="G240" s="16"/>
      <c r="H240" s="23"/>
      <c r="I240" s="16"/>
      <c r="J240" s="16"/>
      <c r="K240" s="24"/>
      <c r="L240" s="16"/>
      <c r="M240" s="28"/>
      <c r="N240" s="28"/>
      <c r="O240" s="22"/>
      <c r="P240" s="16"/>
      <c r="Q240" s="16"/>
      <c r="R240" s="16"/>
      <c r="S240" s="22"/>
    </row>
    <row r="241" spans="1:19" ht="27" customHeight="1">
      <c r="A241" s="22"/>
      <c r="B241" s="16"/>
      <c r="C241" s="16"/>
      <c r="D241" s="16"/>
      <c r="E241" s="16"/>
      <c r="F241" s="16"/>
      <c r="G241" s="16"/>
      <c r="H241" s="23"/>
      <c r="I241" s="16"/>
      <c r="J241" s="16"/>
      <c r="K241" s="24"/>
      <c r="L241" s="16"/>
      <c r="M241" s="28"/>
      <c r="N241" s="28"/>
      <c r="O241" s="22"/>
      <c r="P241" s="16"/>
      <c r="Q241" s="16"/>
      <c r="R241" s="16"/>
      <c r="S241" s="22"/>
    </row>
    <row r="242" spans="1:19" ht="27" customHeight="1">
      <c r="A242" s="22"/>
      <c r="B242" s="16"/>
      <c r="C242" s="16"/>
      <c r="D242" s="16"/>
      <c r="E242" s="16"/>
      <c r="F242" s="16"/>
      <c r="G242" s="16"/>
      <c r="H242" s="23"/>
      <c r="I242" s="16"/>
      <c r="J242" s="16"/>
      <c r="K242" s="24"/>
      <c r="L242" s="16"/>
      <c r="M242" s="28"/>
      <c r="N242" s="28"/>
      <c r="O242" s="22"/>
      <c r="P242" s="16"/>
      <c r="Q242" s="16"/>
      <c r="R242" s="16"/>
      <c r="S242" s="22"/>
    </row>
    <row r="243" spans="1:19" ht="27" customHeight="1">
      <c r="A243" s="22"/>
      <c r="B243" s="16"/>
      <c r="C243" s="16"/>
      <c r="D243" s="16"/>
      <c r="E243" s="16"/>
      <c r="F243" s="16"/>
      <c r="G243" s="16"/>
      <c r="H243" s="23"/>
      <c r="I243" s="16"/>
      <c r="J243" s="16"/>
      <c r="K243" s="24"/>
      <c r="L243" s="16"/>
      <c r="M243" s="28"/>
      <c r="N243" s="28"/>
      <c r="O243" s="22"/>
      <c r="P243" s="16"/>
      <c r="Q243" s="16"/>
      <c r="R243" s="16"/>
      <c r="S243" s="22"/>
    </row>
    <row r="244" spans="1:19" ht="27" customHeight="1">
      <c r="A244" s="22"/>
      <c r="B244" s="16"/>
      <c r="C244" s="16"/>
      <c r="D244" s="16"/>
      <c r="E244" s="16"/>
      <c r="F244" s="16"/>
      <c r="G244" s="16"/>
      <c r="H244" s="23"/>
      <c r="I244" s="16"/>
      <c r="J244" s="16"/>
      <c r="K244" s="24"/>
      <c r="L244" s="16"/>
      <c r="M244" s="28"/>
      <c r="N244" s="28"/>
      <c r="O244" s="22"/>
      <c r="P244" s="16"/>
      <c r="Q244" s="16"/>
      <c r="R244" s="16"/>
      <c r="S244" s="22"/>
    </row>
    <row r="245" spans="1:19" ht="27" customHeight="1">
      <c r="A245" s="22"/>
      <c r="B245" s="16"/>
      <c r="C245" s="16"/>
      <c r="D245" s="16"/>
      <c r="E245" s="16"/>
      <c r="F245" s="16"/>
      <c r="G245" s="16"/>
      <c r="H245" s="23"/>
      <c r="I245" s="16"/>
      <c r="J245" s="16"/>
      <c r="K245" s="24"/>
      <c r="L245" s="16"/>
      <c r="M245" s="28"/>
      <c r="N245" s="28"/>
      <c r="O245" s="22"/>
      <c r="P245" s="16"/>
      <c r="Q245" s="16"/>
      <c r="R245" s="16"/>
      <c r="S245" s="22"/>
    </row>
    <row r="246" spans="1:19" ht="27" customHeight="1">
      <c r="A246" s="22"/>
      <c r="B246" s="16"/>
      <c r="C246" s="16"/>
      <c r="D246" s="16"/>
      <c r="E246" s="16"/>
      <c r="F246" s="16"/>
      <c r="G246" s="16"/>
      <c r="H246" s="23"/>
      <c r="I246" s="16"/>
      <c r="J246" s="16"/>
      <c r="K246" s="24"/>
      <c r="L246" s="16"/>
      <c r="M246" s="28"/>
      <c r="N246" s="28"/>
      <c r="O246" s="22"/>
      <c r="P246" s="16"/>
      <c r="Q246" s="16"/>
      <c r="R246" s="16"/>
      <c r="S246" s="22"/>
    </row>
    <row r="247" spans="1:19" ht="27" customHeight="1">
      <c r="A247" s="22"/>
      <c r="B247" s="16"/>
      <c r="C247" s="16"/>
      <c r="D247" s="16"/>
      <c r="E247" s="16"/>
      <c r="F247" s="16"/>
      <c r="G247" s="16"/>
      <c r="H247" s="23"/>
      <c r="I247" s="16"/>
      <c r="J247" s="16"/>
      <c r="K247" s="24"/>
      <c r="L247" s="16"/>
      <c r="M247" s="28"/>
      <c r="N247" s="28"/>
      <c r="O247" s="22"/>
      <c r="P247" s="16"/>
      <c r="Q247" s="16"/>
      <c r="R247" s="16"/>
      <c r="S247" s="22"/>
    </row>
    <row r="248" spans="1:19" ht="27" customHeight="1">
      <c r="A248" s="22"/>
      <c r="B248" s="16"/>
      <c r="C248" s="16"/>
      <c r="D248" s="16"/>
      <c r="E248" s="16"/>
      <c r="F248" s="16"/>
      <c r="G248" s="16"/>
      <c r="H248" s="23"/>
      <c r="I248" s="16"/>
      <c r="J248" s="16"/>
      <c r="K248" s="24"/>
      <c r="L248" s="16"/>
      <c r="M248" s="28"/>
      <c r="N248" s="28"/>
      <c r="O248" s="22"/>
      <c r="P248" s="16"/>
      <c r="Q248" s="16"/>
      <c r="R248" s="16"/>
      <c r="S248" s="22"/>
    </row>
    <row r="249" spans="1:19" ht="27" customHeight="1">
      <c r="A249" s="22"/>
      <c r="B249" s="16"/>
      <c r="C249" s="16"/>
      <c r="D249" s="16"/>
      <c r="E249" s="16"/>
      <c r="F249" s="16"/>
      <c r="G249" s="16"/>
      <c r="H249" s="23"/>
      <c r="I249" s="16"/>
      <c r="J249" s="16"/>
      <c r="K249" s="24"/>
      <c r="L249" s="16"/>
      <c r="M249" s="28"/>
      <c r="N249" s="28"/>
      <c r="O249" s="22"/>
      <c r="P249" s="16"/>
      <c r="Q249" s="16"/>
      <c r="R249" s="16"/>
      <c r="S249" s="22"/>
    </row>
  </sheetData>
  <mergeCells count="3">
    <mergeCell ref="K12:R13"/>
    <mergeCell ref="E7:K7"/>
    <mergeCell ref="L7:R7"/>
  </mergeCells>
  <pageMargins left="0.75" right="0.7" top="0.75" bottom="0.75" header="0.3" footer="0.3"/>
  <pageSetup scale="63" orientation="landscape" r:id="rId1"/>
  <headerFooter>
    <oddHeader>&amp;L&amp;14National Institute of Standards &amp; Technology - CONTAM Library&amp;C&amp;14Enclosure Surface Leakage Areas&amp;R&amp;16&amp;A</oddHeader>
    <oddFooter>&amp;L&amp;14Unit Conversion by Varkie Thomas, Ph.D., P.E.&amp;C&amp;14College of Architecture&amp;R&amp;14Illinois Institute of Technology, Chicago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S93"/>
  <sheetViews>
    <sheetView topLeftCell="A2" zoomScale="75" zoomScaleNormal="75" workbookViewId="0">
      <selection activeCell="H6" sqref="H6:J6"/>
    </sheetView>
  </sheetViews>
  <sheetFormatPr defaultRowHeight="25.95" customHeight="1"/>
  <cols>
    <col min="1" max="1" width="1.69921875" style="16" customWidth="1"/>
    <col min="2" max="8" width="9.19921875" style="16" customWidth="1"/>
    <col min="9" max="10" width="10.69921875" style="16" customWidth="1"/>
    <col min="11" max="11" width="10.69921875" style="17" customWidth="1"/>
    <col min="12" max="12" width="10.69921875" style="16" customWidth="1"/>
    <col min="13" max="14" width="13.69921875" style="30" customWidth="1"/>
    <col min="15" max="15" width="10.69921875" style="16" customWidth="1"/>
    <col min="16" max="17" width="13.69921875" style="16" customWidth="1"/>
    <col min="18" max="18" width="10.69921875" style="16" customWidth="1"/>
    <col min="19" max="20" width="1.69921875" style="16" customWidth="1"/>
    <col min="21" max="16384" width="8.796875" style="16"/>
  </cols>
  <sheetData>
    <row r="1" spans="2:19" ht="25.95" customHeight="1" thickBot="1">
      <c r="B1" s="86">
        <v>10</v>
      </c>
      <c r="C1" s="16">
        <v>8.5</v>
      </c>
      <c r="D1" s="16">
        <v>8.5</v>
      </c>
      <c r="E1" s="16">
        <v>8.5</v>
      </c>
      <c r="F1" s="16">
        <v>8.5</v>
      </c>
      <c r="G1" s="16">
        <v>8.5</v>
      </c>
      <c r="H1" s="16">
        <v>8.5</v>
      </c>
      <c r="I1" s="86">
        <v>10</v>
      </c>
      <c r="J1" s="86">
        <v>10</v>
      </c>
      <c r="K1" s="86">
        <v>10</v>
      </c>
      <c r="L1" s="86">
        <v>10</v>
      </c>
      <c r="M1" s="86">
        <v>11</v>
      </c>
      <c r="N1" s="86">
        <v>11</v>
      </c>
      <c r="O1" s="86">
        <v>10</v>
      </c>
      <c r="P1" s="86">
        <v>11</v>
      </c>
      <c r="Q1" s="86">
        <v>11</v>
      </c>
      <c r="R1" s="86">
        <v>10.5</v>
      </c>
      <c r="S1" s="86"/>
    </row>
    <row r="2" spans="2:19" ht="25.95" customHeight="1" thickBot="1">
      <c r="B2" s="155" t="s">
        <v>943</v>
      </c>
      <c r="C2" s="156"/>
      <c r="D2" s="57" t="s">
        <v>928</v>
      </c>
      <c r="E2" s="47" t="s">
        <v>902</v>
      </c>
      <c r="F2" s="47" t="s">
        <v>903</v>
      </c>
      <c r="G2" s="213" t="s">
        <v>928</v>
      </c>
      <c r="H2" s="46" t="s">
        <v>897</v>
      </c>
      <c r="I2" s="46" t="s">
        <v>898</v>
      </c>
      <c r="J2" s="46" t="s">
        <v>898</v>
      </c>
      <c r="K2" s="47" t="s">
        <v>904</v>
      </c>
      <c r="L2" s="48" t="s">
        <v>905</v>
      </c>
      <c r="M2" s="70" t="s">
        <v>907</v>
      </c>
      <c r="N2" s="126" t="s">
        <v>909</v>
      </c>
      <c r="O2" s="74" t="s">
        <v>911</v>
      </c>
      <c r="P2" s="49" t="s">
        <v>895</v>
      </c>
      <c r="Q2" s="47" t="s">
        <v>914</v>
      </c>
      <c r="R2" s="50" t="s">
        <v>916</v>
      </c>
    </row>
    <row r="3" spans="2:19" ht="25.95" customHeight="1" thickBot="1">
      <c r="B3" s="154" t="s">
        <v>935</v>
      </c>
      <c r="C3" s="234" t="s">
        <v>936</v>
      </c>
      <c r="D3" s="212" t="s">
        <v>892</v>
      </c>
      <c r="E3" s="56" t="s">
        <v>938</v>
      </c>
      <c r="F3" s="56" t="s">
        <v>939</v>
      </c>
      <c r="G3" s="214" t="s">
        <v>894</v>
      </c>
      <c r="H3" s="214" t="s">
        <v>899</v>
      </c>
      <c r="I3" s="214" t="s">
        <v>900</v>
      </c>
      <c r="J3" s="214" t="s">
        <v>901</v>
      </c>
      <c r="K3" s="66" t="s">
        <v>893</v>
      </c>
      <c r="L3" s="67" t="s">
        <v>906</v>
      </c>
      <c r="M3" s="71" t="s">
        <v>908</v>
      </c>
      <c r="N3" s="127" t="s">
        <v>910</v>
      </c>
      <c r="O3" s="75" t="s">
        <v>912</v>
      </c>
      <c r="P3" s="68" t="s">
        <v>913</v>
      </c>
      <c r="Q3" s="65" t="s">
        <v>915</v>
      </c>
      <c r="R3" s="69" t="s">
        <v>915</v>
      </c>
    </row>
    <row r="4" spans="2:19" ht="25.95" customHeight="1" thickBot="1">
      <c r="B4" s="210" t="s">
        <v>949</v>
      </c>
      <c r="C4" s="100"/>
      <c r="D4" s="232">
        <v>0</v>
      </c>
      <c r="E4" s="233">
        <v>95</v>
      </c>
      <c r="F4" s="233">
        <v>75</v>
      </c>
      <c r="G4" s="130">
        <f>D4*0.3048</f>
        <v>0</v>
      </c>
      <c r="H4" s="59">
        <f>101325*(1-2.25577*(10^(-5))*G4)^5.2555</f>
        <v>101325</v>
      </c>
      <c r="I4" s="78">
        <f>H4*0.0002953</f>
        <v>29.921272500000001</v>
      </c>
      <c r="J4" s="79">
        <f>I4*0.48982</f>
        <v>14.656037695949999</v>
      </c>
      <c r="K4" s="60">
        <f>100.45+33.193*J9+2.319*J9^2+0.17074*J9^3+1.2063*(I9*0.4897705)^3</f>
        <v>65.933444437826054</v>
      </c>
      <c r="L4" s="61">
        <f>((O4/K9)/(1-(1-(O4/K9))*(G9/J4)))*100</f>
        <v>39.869161407394429</v>
      </c>
      <c r="M4" s="72">
        <f>0.7543*(Q4*(1+1.6078*O4))/I4</f>
        <v>14.30156203115213</v>
      </c>
      <c r="N4" s="124">
        <f xml:space="preserve"> 1/M4</f>
        <v>6.9922432096701556E-2</v>
      </c>
      <c r="O4" s="76">
        <f>((1093-0.556*F4)*F9 - 0.24*(E4-F4))/(1093 + 0.444*E4-F4)</f>
        <v>1.4137717950541305E-2</v>
      </c>
      <c r="P4" s="62">
        <f>0.24*E4+O4*(1061+0.444*E4)</f>
        <v>38.396447688678158</v>
      </c>
      <c r="Q4" s="63">
        <f>E4+459.7</f>
        <v>554.70000000000005</v>
      </c>
      <c r="R4" s="64">
        <f>F4+459.7</f>
        <v>534.70000000000005</v>
      </c>
    </row>
    <row r="5" spans="2:19" ht="25.95" customHeight="1" thickBot="1">
      <c r="B5" s="211" t="s">
        <v>950</v>
      </c>
      <c r="C5" s="101"/>
      <c r="D5" s="231">
        <v>7500</v>
      </c>
      <c r="E5" s="134">
        <f>E4 - D7 * ($D5 - $D4)</f>
        <v>68.3</v>
      </c>
      <c r="F5" s="133">
        <f>IF(F4-$D$8*($D5-$D4)&gt;E5,E5,(F4-$D$8*($D5-$D4)))</f>
        <v>57.45</v>
      </c>
      <c r="G5" s="132">
        <f>D5*0.3048</f>
        <v>2286</v>
      </c>
      <c r="H5" s="51">
        <f>101325*(1-2.25577*(10^(-5))*G5)^5.2555</f>
        <v>76714.124156906648</v>
      </c>
      <c r="I5" s="80">
        <f>H5*0.0002953</f>
        <v>22.653680863534536</v>
      </c>
      <c r="J5" s="129">
        <f>I5*0.48982</f>
        <v>11.096225960576486</v>
      </c>
      <c r="K5" s="58">
        <f>100.45+33.193*Q9+2.319*Q9^2+0.17074*Q9^3+1.2063*(P9*0.4897705)^3</f>
        <v>51.121254024623795</v>
      </c>
      <c r="L5" s="52">
        <f>((O5/R9)/(1-(1-(O5/R9))*(N9/J5)))*100</f>
        <v>55.743796600338968</v>
      </c>
      <c r="M5" s="73">
        <f>0.7543*(Q5*(1+1.6078*O5))/I5</f>
        <v>17.889159930302853</v>
      </c>
      <c r="N5" s="125">
        <f xml:space="preserve"> 1/M5</f>
        <v>5.5899774159102765E-2</v>
      </c>
      <c r="O5" s="77">
        <f>((1093-0.556*F5)*M9 - 0.24*(E5-F5))/(1093 + 0.444*E5-F5)</f>
        <v>1.0908157009312502E-2</v>
      </c>
      <c r="P5" s="53">
        <f>0.24*E5+O5*(1061+0.444*E5)</f>
        <v>28.296346629819368</v>
      </c>
      <c r="Q5" s="54">
        <f>E5+459.7</f>
        <v>528</v>
      </c>
      <c r="R5" s="55">
        <f>F5+459.7</f>
        <v>517.15</v>
      </c>
    </row>
    <row r="6" spans="2:19" ht="25.95" customHeight="1" thickBot="1">
      <c r="B6" s="199" t="s">
        <v>946</v>
      </c>
      <c r="C6" s="88"/>
      <c r="D6" s="89"/>
      <c r="E6" s="90"/>
      <c r="F6" s="89"/>
      <c r="G6" s="90"/>
      <c r="H6" s="230">
        <v>3.5000000000000003E-2</v>
      </c>
      <c r="I6" s="153" t="s">
        <v>820</v>
      </c>
      <c r="J6" s="230">
        <v>0.65</v>
      </c>
      <c r="K6" s="135" t="s">
        <v>815</v>
      </c>
      <c r="L6" s="131"/>
      <c r="M6" s="122"/>
      <c r="N6" s="121"/>
      <c r="O6" s="166" t="s">
        <v>814</v>
      </c>
      <c r="P6" s="44"/>
      <c r="Q6" s="45"/>
      <c r="R6" s="128"/>
    </row>
    <row r="7" spans="2:19" ht="25.95" customHeight="1">
      <c r="B7" s="147" t="s">
        <v>941</v>
      </c>
      <c r="C7" s="148"/>
      <c r="D7" s="149">
        <v>3.5599999999999998E-3</v>
      </c>
      <c r="E7" s="221" t="s">
        <v>933</v>
      </c>
      <c r="F7" s="222"/>
      <c r="G7" s="222"/>
      <c r="H7" s="222"/>
      <c r="I7" s="222"/>
      <c r="J7" s="222"/>
      <c r="K7" s="223"/>
      <c r="L7" s="221" t="s">
        <v>933</v>
      </c>
      <c r="M7" s="222"/>
      <c r="N7" s="222"/>
      <c r="O7" s="222"/>
      <c r="P7" s="222"/>
      <c r="Q7" s="222"/>
      <c r="R7" s="223"/>
    </row>
    <row r="8" spans="2:19" ht="25.95" customHeight="1">
      <c r="B8" s="136" t="s">
        <v>940</v>
      </c>
      <c r="C8" s="87"/>
      <c r="D8" s="150">
        <v>2.3400000000000001E-3</v>
      </c>
      <c r="E8" s="175" t="s">
        <v>917</v>
      </c>
      <c r="F8" s="176" t="s">
        <v>918</v>
      </c>
      <c r="G8" s="176" t="s">
        <v>919</v>
      </c>
      <c r="H8" s="176" t="s">
        <v>920</v>
      </c>
      <c r="I8" s="176" t="s">
        <v>921</v>
      </c>
      <c r="J8" s="176" t="s">
        <v>922</v>
      </c>
      <c r="K8" s="177" t="s">
        <v>923</v>
      </c>
      <c r="L8" s="178" t="s">
        <v>917</v>
      </c>
      <c r="M8" s="176" t="s">
        <v>918</v>
      </c>
      <c r="N8" s="176" t="s">
        <v>919</v>
      </c>
      <c r="O8" s="176" t="s">
        <v>920</v>
      </c>
      <c r="P8" s="176" t="s">
        <v>921</v>
      </c>
      <c r="Q8" s="176" t="s">
        <v>922</v>
      </c>
      <c r="R8" s="177" t="s">
        <v>923</v>
      </c>
    </row>
    <row r="9" spans="2:19" ht="25.95" customHeight="1" thickBot="1">
      <c r="B9" s="151" t="s">
        <v>942</v>
      </c>
      <c r="C9" s="123"/>
      <c r="D9" s="152"/>
      <c r="E9" s="179">
        <f xml:space="preserve"> EXP((-10440.397/R4)+(-11.29465) + (-0.027022355*R4) + (0.00001289036*R4*R4) + (-0.0000000024780681*R4^3)+(6.5459673*LN(R4)))</f>
        <v>0.43050566941181179</v>
      </c>
      <c r="F9" s="180">
        <f>0.62198*E9/(J4-E9)</f>
        <v>1.8822910507756949E-2</v>
      </c>
      <c r="G9" s="181">
        <f xml:space="preserve"> EXP((-10440.397/Q4)+(-11.29465) + (-0.027022355*Q4) + (0.00001289036*Q4*Q4) + (-0.0000000024780681*Q4^3)+(6.5459673*LN(Q4)))</f>
        <v>0.8169985641775287</v>
      </c>
      <c r="H9" s="180">
        <f>G9*2.041772658</f>
        <v>1.6681253299629366</v>
      </c>
      <c r="I9" s="180">
        <f>(I4*O4)/(0.62198+O4)</f>
        <v>0.66500035982204475</v>
      </c>
      <c r="J9" s="180">
        <f>LN(I9*0.4897705)</f>
        <v>-1.1217860621832974</v>
      </c>
      <c r="K9" s="182">
        <f>0.62198*(G9/(J4-G9))</f>
        <v>3.6719078695318048E-2</v>
      </c>
      <c r="L9" s="183">
        <f xml:space="preserve"> EXP((-10440.397/R5)+(-11.29465) + (-0.027022355*R5) + (0.00001289036*R5*R5) + (-0.0000000024780681*R5^3)+(6.5459673*LN(R5)))</f>
        <v>0.2342188912510525</v>
      </c>
      <c r="M9" s="180">
        <f>0.62198*L9/(J5-L9)</f>
        <v>1.3411836785830484E-2</v>
      </c>
      <c r="N9" s="181">
        <f xml:space="preserve"> EXP((-10440.397/Q5)+(-11.29465) + (-0.027022355*Q5) + (0.00001289036*Q5*Q5) + (-0.0000000024780681*Q5^3)+(6.5459673*LN(Q5)))</f>
        <v>0.34308612845484088</v>
      </c>
      <c r="O9" s="180">
        <f>N9*2.041772658</f>
        <v>0.70050387641816991</v>
      </c>
      <c r="P9" s="180">
        <f>(I5*O5)/(0.62198+O5)</f>
        <v>0.39044798826067578</v>
      </c>
      <c r="Q9" s="180">
        <f>LN(P9*0.4897705)</f>
        <v>-1.6542788761903038</v>
      </c>
      <c r="R9" s="182">
        <f>0.62198*(N9/(J5-N9))</f>
        <v>1.9844688482418677E-2</v>
      </c>
    </row>
    <row r="10" spans="2:19" ht="25.95" customHeight="1" thickBot="1">
      <c r="B10" s="169">
        <v>1.0763915051182401E-3</v>
      </c>
      <c r="C10" s="138" t="s">
        <v>934</v>
      </c>
      <c r="D10" s="139"/>
      <c r="E10" s="140">
        <v>1.0000000000000002E-4</v>
      </c>
      <c r="F10" s="141" t="s">
        <v>929</v>
      </c>
      <c r="G10" s="139"/>
      <c r="H10" s="139"/>
      <c r="I10" s="140">
        <v>0.56687999999999994</v>
      </c>
      <c r="J10" s="142" t="s">
        <v>930</v>
      </c>
      <c r="K10" s="143"/>
      <c r="L10" s="140">
        <v>18.298170075349837</v>
      </c>
      <c r="M10" s="138" t="s">
        <v>931</v>
      </c>
      <c r="N10" s="144"/>
      <c r="O10" s="140">
        <v>1.6990000000000001</v>
      </c>
      <c r="P10" s="145" t="s">
        <v>932</v>
      </c>
      <c r="Q10" s="139"/>
      <c r="R10" s="146"/>
    </row>
    <row r="11" spans="2:19" ht="25.95" customHeight="1" thickBot="1">
      <c r="B11" s="170"/>
      <c r="C11" s="20"/>
      <c r="D11" s="20"/>
      <c r="E11" s="167"/>
      <c r="F11" s="168"/>
      <c r="G11" s="168"/>
      <c r="H11" s="168"/>
      <c r="I11" s="168"/>
      <c r="J11" s="26"/>
      <c r="K11" s="26"/>
      <c r="L11" s="20"/>
      <c r="M11" s="29"/>
      <c r="N11" s="29"/>
      <c r="O11" s="39"/>
      <c r="P11" s="20"/>
      <c r="Q11" s="20"/>
      <c r="R11" s="20"/>
    </row>
    <row r="12" spans="2:19" ht="25.95" customHeight="1">
      <c r="B12" s="184" t="s">
        <v>242</v>
      </c>
      <c r="C12" s="95"/>
      <c r="D12" s="96"/>
      <c r="E12" s="96"/>
      <c r="F12" s="96"/>
      <c r="G12" s="96"/>
      <c r="H12" s="97"/>
      <c r="I12" s="98"/>
      <c r="J12" s="99"/>
      <c r="K12" s="224" t="s">
        <v>937</v>
      </c>
      <c r="L12" s="225"/>
      <c r="M12" s="225"/>
      <c r="N12" s="225"/>
      <c r="O12" s="225"/>
      <c r="P12" s="225"/>
      <c r="Q12" s="225"/>
      <c r="R12" s="226"/>
    </row>
    <row r="13" spans="2:19" ht="25.95" customHeight="1" thickBot="1">
      <c r="B13" s="173" t="s">
        <v>896</v>
      </c>
      <c r="C13" s="91"/>
      <c r="D13" s="92"/>
      <c r="E13" s="92"/>
      <c r="F13" s="92"/>
      <c r="G13" s="92"/>
      <c r="H13" s="92"/>
      <c r="I13" s="92"/>
      <c r="J13" s="93"/>
      <c r="K13" s="227"/>
      <c r="L13" s="228"/>
      <c r="M13" s="228"/>
      <c r="N13" s="228"/>
      <c r="O13" s="228"/>
      <c r="P13" s="228"/>
      <c r="Q13" s="228"/>
      <c r="R13" s="229"/>
    </row>
    <row r="14" spans="2:19" ht="25.95" customHeight="1" thickBot="1">
      <c r="B14" s="114" t="s">
        <v>557</v>
      </c>
      <c r="C14" s="115"/>
      <c r="D14" s="115" t="s">
        <v>1</v>
      </c>
      <c r="E14" s="115"/>
      <c r="F14" s="115"/>
      <c r="G14" s="115"/>
      <c r="H14" s="116"/>
      <c r="I14" s="115" t="s">
        <v>925</v>
      </c>
      <c r="J14" s="117" t="s">
        <v>926</v>
      </c>
      <c r="K14" s="110" t="s">
        <v>925</v>
      </c>
      <c r="L14" s="111" t="s">
        <v>927</v>
      </c>
      <c r="M14" s="200" t="s">
        <v>947</v>
      </c>
      <c r="N14" s="200" t="s">
        <v>951</v>
      </c>
      <c r="O14" s="111" t="s">
        <v>927</v>
      </c>
      <c r="P14" s="200" t="s">
        <v>948</v>
      </c>
      <c r="Q14" s="200" t="s">
        <v>952</v>
      </c>
      <c r="R14" s="112" t="s">
        <v>926</v>
      </c>
    </row>
    <row r="15" spans="2:19" ht="25.95" customHeight="1">
      <c r="B15" s="25" t="s">
        <v>243</v>
      </c>
      <c r="C15" s="20"/>
      <c r="D15" s="18" t="s">
        <v>244</v>
      </c>
      <c r="E15" s="18"/>
      <c r="F15" s="18"/>
      <c r="G15" s="18"/>
      <c r="H15" s="18"/>
      <c r="I15" s="195">
        <v>30</v>
      </c>
      <c r="J15" s="40" t="s">
        <v>539</v>
      </c>
      <c r="K15" s="102">
        <f xml:space="preserve"> I15 * $B$10</f>
        <v>3.2291745153547199E-2</v>
      </c>
      <c r="L15" s="18" t="s">
        <v>740</v>
      </c>
      <c r="M15" s="201">
        <f xml:space="preserve"> $J$6 * K15 * ( 2 * $H$6 / $N$4 ) ^ 0.5</f>
        <v>2.1001273466130056E-2</v>
      </c>
      <c r="N15" s="202">
        <f xml:space="preserve"> $J$6 * K15 * ( 2 * $H$6 / $N$5 ) ^ 0.5</f>
        <v>2.3488152955091237E-2</v>
      </c>
      <c r="O15" s="18" t="s">
        <v>821</v>
      </c>
      <c r="P15" s="205">
        <f>M15 * $L$10</f>
        <v>0.38428487368217956</v>
      </c>
      <c r="Q15" s="205">
        <f>N15 * $L$10</f>
        <v>0.42979021752809032</v>
      </c>
      <c r="R15" s="40" t="s">
        <v>890</v>
      </c>
    </row>
    <row r="16" spans="2:19" ht="25.95" customHeight="1">
      <c r="B16" s="25" t="s">
        <v>245</v>
      </c>
      <c r="C16" s="20"/>
      <c r="D16" s="18" t="s">
        <v>246</v>
      </c>
      <c r="E16" s="18"/>
      <c r="F16" s="18"/>
      <c r="G16" s="18"/>
      <c r="H16" s="18"/>
      <c r="I16" s="195">
        <v>18</v>
      </c>
      <c r="J16" s="40" t="s">
        <v>539</v>
      </c>
      <c r="K16" s="102">
        <f xml:space="preserve"> I16 * $B$10</f>
        <v>1.9375047092128322E-2</v>
      </c>
      <c r="L16" s="18" t="s">
        <v>740</v>
      </c>
      <c r="M16" s="201">
        <f xml:space="preserve"> $J$6 * K16 * ( 2 * $H$6 / $N$4 ) ^ 0.5</f>
        <v>1.2600764079678035E-2</v>
      </c>
      <c r="N16" s="202">
        <f t="shared" ref="N16:N79" si="0" xml:space="preserve"> $J$6 * K16 * ( 2 * $H$6 / $N$5 ) ^ 0.5</f>
        <v>1.4092891773054745E-2</v>
      </c>
      <c r="O16" s="18" t="s">
        <v>821</v>
      </c>
      <c r="P16" s="205">
        <f t="shared" ref="P16:P79" si="1">M16 * $L$10</f>
        <v>0.23057092420930775</v>
      </c>
      <c r="Q16" s="205">
        <f t="shared" ref="Q16:Q79" si="2">N16 * $L$10</f>
        <v>0.25787413051685426</v>
      </c>
      <c r="R16" s="40" t="s">
        <v>890</v>
      </c>
    </row>
    <row r="17" spans="2:18" ht="25.95" customHeight="1">
      <c r="B17" s="25" t="s">
        <v>247</v>
      </c>
      <c r="C17" s="20"/>
      <c r="D17" s="18" t="s">
        <v>248</v>
      </c>
      <c r="E17" s="18"/>
      <c r="F17" s="18"/>
      <c r="G17" s="18"/>
      <c r="H17" s="18"/>
      <c r="I17" s="195">
        <v>1.8</v>
      </c>
      <c r="J17" s="40" t="s">
        <v>525</v>
      </c>
      <c r="K17" s="102">
        <f xml:space="preserve"> I17 * $E$10</f>
        <v>1.8000000000000004E-4</v>
      </c>
      <c r="L17" s="18" t="s">
        <v>622</v>
      </c>
      <c r="M17" s="201">
        <f t="shared" ref="M17:M20" si="3" xml:space="preserve"> $J$6 * K17 * ( 2 * $H$6 / $N$4 ) ^ 0.5</f>
        <v>1.1706487852943303E-4</v>
      </c>
      <c r="N17" s="202">
        <f t="shared" si="0"/>
        <v>1.309271924392107E-4</v>
      </c>
      <c r="O17" s="18" t="s">
        <v>816</v>
      </c>
      <c r="P17" s="205">
        <f t="shared" si="1"/>
        <v>2.142073057181735E-3</v>
      </c>
      <c r="Q17" s="205">
        <f t="shared" si="2"/>
        <v>2.3957280347407348E-3</v>
      </c>
      <c r="R17" s="40" t="s">
        <v>887</v>
      </c>
    </row>
    <row r="18" spans="2:18" ht="25.95" customHeight="1">
      <c r="B18" s="25" t="s">
        <v>249</v>
      </c>
      <c r="C18" s="20"/>
      <c r="D18" s="18" t="s">
        <v>250</v>
      </c>
      <c r="E18" s="18"/>
      <c r="F18" s="18"/>
      <c r="G18" s="18"/>
      <c r="H18" s="18"/>
      <c r="I18" s="195">
        <v>0.79</v>
      </c>
      <c r="J18" s="40" t="s">
        <v>525</v>
      </c>
      <c r="K18" s="102">
        <f xml:space="preserve"> I18 * $E$10</f>
        <v>7.9000000000000023E-5</v>
      </c>
      <c r="L18" s="18" t="s">
        <v>622</v>
      </c>
      <c r="M18" s="201">
        <f t="shared" si="3"/>
        <v>5.1378474465695609E-5</v>
      </c>
      <c r="N18" s="202">
        <f t="shared" si="0"/>
        <v>5.746249001498692E-5</v>
      </c>
      <c r="O18" s="18" t="s">
        <v>816</v>
      </c>
      <c r="P18" s="205">
        <f t="shared" si="1"/>
        <v>9.4013206398531714E-4</v>
      </c>
      <c r="Q18" s="205">
        <f t="shared" si="2"/>
        <v>1.0514584152473225E-3</v>
      </c>
      <c r="R18" s="40" t="s">
        <v>887</v>
      </c>
    </row>
    <row r="19" spans="2:18" ht="25.95" customHeight="1">
      <c r="B19" s="25" t="s">
        <v>251</v>
      </c>
      <c r="C19" s="20"/>
      <c r="D19" s="18" t="s">
        <v>252</v>
      </c>
      <c r="E19" s="18"/>
      <c r="F19" s="18"/>
      <c r="G19" s="18"/>
      <c r="H19" s="18"/>
      <c r="I19" s="195">
        <v>0.9</v>
      </c>
      <c r="J19" s="40" t="s">
        <v>540</v>
      </c>
      <c r="K19" s="102">
        <f xml:space="preserve"> I19 * $I$10</f>
        <v>0.51019199999999998</v>
      </c>
      <c r="L19" s="36" t="s">
        <v>623</v>
      </c>
      <c r="M19" s="201">
        <f t="shared" si="3"/>
        <v>0.33180869170382488</v>
      </c>
      <c r="N19" s="202">
        <f t="shared" si="0"/>
        <v>0.37110003424969873</v>
      </c>
      <c r="O19" s="36" t="s">
        <v>822</v>
      </c>
      <c r="P19" s="205">
        <f t="shared" si="1"/>
        <v>6.0714918732759084</v>
      </c>
      <c r="Q19" s="205">
        <f t="shared" si="2"/>
        <v>6.7904515416691371</v>
      </c>
      <c r="R19" s="103" t="s">
        <v>891</v>
      </c>
    </row>
    <row r="20" spans="2:18" ht="25.95" customHeight="1">
      <c r="B20" s="25" t="s">
        <v>253</v>
      </c>
      <c r="C20" s="20"/>
      <c r="D20" s="18" t="s">
        <v>254</v>
      </c>
      <c r="E20" s="18"/>
      <c r="F20" s="18"/>
      <c r="G20" s="18"/>
      <c r="H20" s="18"/>
      <c r="I20" s="195">
        <v>0.25</v>
      </c>
      <c r="J20" s="40" t="s">
        <v>540</v>
      </c>
      <c r="K20" s="102">
        <f xml:space="preserve"> I20 * $I$10</f>
        <v>0.14171999999999998</v>
      </c>
      <c r="L20" s="36" t="s">
        <v>623</v>
      </c>
      <c r="M20" s="201">
        <f t="shared" si="3"/>
        <v>9.2169081028840236E-2</v>
      </c>
      <c r="N20" s="202">
        <f t="shared" si="0"/>
        <v>0.10308334284713852</v>
      </c>
      <c r="O20" s="36" t="s">
        <v>822</v>
      </c>
      <c r="P20" s="205">
        <f t="shared" si="1"/>
        <v>1.6865255203544187</v>
      </c>
      <c r="Q20" s="205">
        <f t="shared" si="2"/>
        <v>1.8862365393525378</v>
      </c>
      <c r="R20" s="103" t="s">
        <v>891</v>
      </c>
    </row>
    <row r="21" spans="2:18" ht="25.95" customHeight="1">
      <c r="B21" s="25" t="s">
        <v>255</v>
      </c>
      <c r="C21" s="20"/>
      <c r="D21" s="18" t="s">
        <v>256</v>
      </c>
      <c r="E21" s="18"/>
      <c r="F21" s="18"/>
      <c r="G21" s="18"/>
      <c r="H21" s="18"/>
      <c r="I21" s="195">
        <v>25</v>
      </c>
      <c r="J21" s="40" t="s">
        <v>539</v>
      </c>
      <c r="K21" s="102">
        <f t="shared" ref="K21:K28" si="4" xml:space="preserve"> I21 * $B$10</f>
        <v>2.6909787627956004E-2</v>
      </c>
      <c r="L21" s="18" t="s">
        <v>740</v>
      </c>
      <c r="M21" s="201">
        <f t="shared" ref="M21:M26" si="5" xml:space="preserve"> $J$6 * K21 * ( 2 * $H$6 / $N$4 ) ^ 0.5</f>
        <v>1.7501061221775048E-2</v>
      </c>
      <c r="N21" s="202">
        <f t="shared" si="0"/>
        <v>1.9573460795909367E-2</v>
      </c>
      <c r="O21" s="18" t="s">
        <v>821</v>
      </c>
      <c r="P21" s="205">
        <f t="shared" si="1"/>
        <v>0.32023739473514967</v>
      </c>
      <c r="Q21" s="205">
        <f t="shared" si="2"/>
        <v>0.35815851460674197</v>
      </c>
      <c r="R21" s="40" t="s">
        <v>890</v>
      </c>
    </row>
    <row r="22" spans="2:18" ht="25.95" customHeight="1">
      <c r="B22" s="25" t="s">
        <v>257</v>
      </c>
      <c r="C22" s="20"/>
      <c r="D22" s="18" t="s">
        <v>258</v>
      </c>
      <c r="E22" s="18"/>
      <c r="F22" s="18"/>
      <c r="G22" s="18"/>
      <c r="H22" s="18"/>
      <c r="I22" s="195">
        <v>12</v>
      </c>
      <c r="J22" s="40" t="s">
        <v>539</v>
      </c>
      <c r="K22" s="102">
        <f t="shared" si="4"/>
        <v>1.2916698061418881E-2</v>
      </c>
      <c r="L22" s="18" t="s">
        <v>740</v>
      </c>
      <c r="M22" s="201">
        <f t="shared" si="5"/>
        <v>8.4005093864520219E-3</v>
      </c>
      <c r="N22" s="202">
        <f t="shared" si="0"/>
        <v>9.3952611820364955E-3</v>
      </c>
      <c r="O22" s="18" t="s">
        <v>821</v>
      </c>
      <c r="P22" s="205">
        <f t="shared" si="1"/>
        <v>0.15371394947287181</v>
      </c>
      <c r="Q22" s="205">
        <f t="shared" si="2"/>
        <v>0.17191608701123615</v>
      </c>
      <c r="R22" s="40" t="s">
        <v>890</v>
      </c>
    </row>
    <row r="23" spans="2:18" ht="25.95" customHeight="1">
      <c r="B23" s="25" t="s">
        <v>259</v>
      </c>
      <c r="C23" s="20"/>
      <c r="D23" s="18" t="s">
        <v>260</v>
      </c>
      <c r="E23" s="18"/>
      <c r="F23" s="18"/>
      <c r="G23" s="18"/>
      <c r="H23" s="18"/>
      <c r="I23" s="195">
        <v>5</v>
      </c>
      <c r="J23" s="40" t="s">
        <v>539</v>
      </c>
      <c r="K23" s="102">
        <f t="shared" si="4"/>
        <v>5.3819575255912005E-3</v>
      </c>
      <c r="L23" s="18" t="s">
        <v>740</v>
      </c>
      <c r="M23" s="201">
        <f t="shared" si="5"/>
        <v>3.5002122443550093E-3</v>
      </c>
      <c r="N23" s="202">
        <f t="shared" si="0"/>
        <v>3.9146921591818734E-3</v>
      </c>
      <c r="O23" s="18" t="s">
        <v>821</v>
      </c>
      <c r="P23" s="205">
        <f t="shared" si="1"/>
        <v>6.4047478947029918E-2</v>
      </c>
      <c r="Q23" s="205">
        <f t="shared" si="2"/>
        <v>7.1631702921348392E-2</v>
      </c>
      <c r="R23" s="40" t="s">
        <v>890</v>
      </c>
    </row>
    <row r="24" spans="2:18" ht="25.95" customHeight="1">
      <c r="B24" s="25" t="s">
        <v>261</v>
      </c>
      <c r="C24" s="20"/>
      <c r="D24" s="18" t="s">
        <v>262</v>
      </c>
      <c r="E24" s="18"/>
      <c r="F24" s="18"/>
      <c r="G24" s="18"/>
      <c r="H24" s="18"/>
      <c r="I24" s="195">
        <v>1</v>
      </c>
      <c r="J24" s="40" t="s">
        <v>539</v>
      </c>
      <c r="K24" s="102">
        <f t="shared" si="4"/>
        <v>1.0763915051182401E-3</v>
      </c>
      <c r="L24" s="18" t="s">
        <v>740</v>
      </c>
      <c r="M24" s="201">
        <f t="shared" si="5"/>
        <v>7.000424488710019E-4</v>
      </c>
      <c r="N24" s="202">
        <f t="shared" si="0"/>
        <v>7.8293843183637466E-4</v>
      </c>
      <c r="O24" s="18" t="s">
        <v>821</v>
      </c>
      <c r="P24" s="205">
        <f t="shared" si="1"/>
        <v>1.2809495789405986E-2</v>
      </c>
      <c r="Q24" s="205">
        <f t="shared" si="2"/>
        <v>1.4326340584269679E-2</v>
      </c>
      <c r="R24" s="40" t="s">
        <v>890</v>
      </c>
    </row>
    <row r="25" spans="2:18" ht="25.95" customHeight="1">
      <c r="B25" s="25" t="s">
        <v>263</v>
      </c>
      <c r="C25" s="20"/>
      <c r="D25" s="18" t="s">
        <v>264</v>
      </c>
      <c r="E25" s="18"/>
      <c r="F25" s="18"/>
      <c r="G25" s="18"/>
      <c r="H25" s="18"/>
      <c r="I25" s="195">
        <v>21</v>
      </c>
      <c r="J25" s="40" t="s">
        <v>539</v>
      </c>
      <c r="K25" s="102">
        <f t="shared" si="4"/>
        <v>2.2604221607483044E-2</v>
      </c>
      <c r="L25" s="18" t="s">
        <v>740</v>
      </c>
      <c r="M25" s="201">
        <f t="shared" si="5"/>
        <v>1.4700891426291041E-2</v>
      </c>
      <c r="N25" s="202">
        <f t="shared" si="0"/>
        <v>1.644170706856387E-2</v>
      </c>
      <c r="O25" s="18" t="s">
        <v>821</v>
      </c>
      <c r="P25" s="205">
        <f t="shared" si="1"/>
        <v>0.26899941157752572</v>
      </c>
      <c r="Q25" s="205">
        <f t="shared" si="2"/>
        <v>0.3008531522696633</v>
      </c>
      <c r="R25" s="40" t="s">
        <v>890</v>
      </c>
    </row>
    <row r="26" spans="2:18" ht="25.95" customHeight="1">
      <c r="B26" s="25" t="s">
        <v>265</v>
      </c>
      <c r="C26" s="20"/>
      <c r="D26" s="18" t="s">
        <v>266</v>
      </c>
      <c r="E26" s="18"/>
      <c r="F26" s="18"/>
      <c r="G26" s="18"/>
      <c r="H26" s="18"/>
      <c r="I26" s="195">
        <v>12</v>
      </c>
      <c r="J26" s="40" t="s">
        <v>539</v>
      </c>
      <c r="K26" s="102">
        <f t="shared" si="4"/>
        <v>1.2916698061418881E-2</v>
      </c>
      <c r="L26" s="18" t="s">
        <v>740</v>
      </c>
      <c r="M26" s="201">
        <f t="shared" si="5"/>
        <v>8.4005093864520219E-3</v>
      </c>
      <c r="N26" s="202">
        <f t="shared" si="0"/>
        <v>9.3952611820364955E-3</v>
      </c>
      <c r="O26" s="18" t="s">
        <v>821</v>
      </c>
      <c r="P26" s="205">
        <f t="shared" si="1"/>
        <v>0.15371394947287181</v>
      </c>
      <c r="Q26" s="205">
        <f t="shared" si="2"/>
        <v>0.17191608701123615</v>
      </c>
      <c r="R26" s="40" t="s">
        <v>890</v>
      </c>
    </row>
    <row r="27" spans="2:18" ht="25.95" customHeight="1">
      <c r="B27" s="25" t="s">
        <v>267</v>
      </c>
      <c r="C27" s="20"/>
      <c r="D27" s="18" t="s">
        <v>268</v>
      </c>
      <c r="E27" s="18"/>
      <c r="F27" s="18"/>
      <c r="G27" s="18"/>
      <c r="H27" s="18"/>
      <c r="I27" s="195">
        <v>1.7</v>
      </c>
      <c r="J27" s="40" t="s">
        <v>525</v>
      </c>
      <c r="K27" s="102">
        <f t="shared" si="4"/>
        <v>1.8298655587010082E-3</v>
      </c>
      <c r="L27" s="18" t="s">
        <v>622</v>
      </c>
      <c r="M27" s="201">
        <f t="shared" ref="M27:M40" si="6" xml:space="preserve"> $J$6 * K27 * ( 2 * $H$6 / $N$4 ) ^ 0.5</f>
        <v>1.1900721630807032E-3</v>
      </c>
      <c r="N27" s="202">
        <f t="shared" si="0"/>
        <v>1.3309953341218369E-3</v>
      </c>
      <c r="O27" s="18" t="s">
        <v>816</v>
      </c>
      <c r="P27" s="205">
        <f t="shared" si="1"/>
        <v>2.1776142841990174E-2</v>
      </c>
      <c r="Q27" s="205">
        <f t="shared" si="2"/>
        <v>2.4354778993258455E-2</v>
      </c>
      <c r="R27" s="40" t="s">
        <v>887</v>
      </c>
    </row>
    <row r="28" spans="2:18" ht="25.95" customHeight="1">
      <c r="B28" s="25" t="s">
        <v>269</v>
      </c>
      <c r="C28" s="20"/>
      <c r="D28" s="18" t="s">
        <v>270</v>
      </c>
      <c r="E28" s="18"/>
      <c r="F28" s="18"/>
      <c r="G28" s="18"/>
      <c r="H28" s="18"/>
      <c r="I28" s="195">
        <v>0.3</v>
      </c>
      <c r="J28" s="40" t="s">
        <v>525</v>
      </c>
      <c r="K28" s="102">
        <f t="shared" si="4"/>
        <v>3.2291745153547203E-4</v>
      </c>
      <c r="L28" s="18" t="s">
        <v>622</v>
      </c>
      <c r="M28" s="201">
        <f t="shared" si="6"/>
        <v>2.1001273466130055E-4</v>
      </c>
      <c r="N28" s="202">
        <f t="shared" si="0"/>
        <v>2.3488152955091239E-4</v>
      </c>
      <c r="O28" s="18" t="s">
        <v>816</v>
      </c>
      <c r="P28" s="205">
        <f t="shared" si="1"/>
        <v>3.8428487368217953E-3</v>
      </c>
      <c r="Q28" s="205">
        <f t="shared" si="2"/>
        <v>4.2979021752809037E-3</v>
      </c>
      <c r="R28" s="40" t="s">
        <v>887</v>
      </c>
    </row>
    <row r="29" spans="2:18" ht="25.95" customHeight="1">
      <c r="B29" s="25" t="s">
        <v>271</v>
      </c>
      <c r="C29" s="20"/>
      <c r="D29" s="18" t="s">
        <v>272</v>
      </c>
      <c r="E29" s="18"/>
      <c r="F29" s="18"/>
      <c r="G29" s="18"/>
      <c r="H29" s="18"/>
      <c r="I29" s="195">
        <v>20</v>
      </c>
      <c r="J29" s="40" t="s">
        <v>539</v>
      </c>
      <c r="K29" s="102">
        <f t="shared" ref="K29:K32" si="7" xml:space="preserve"> I29 * $B$10</f>
        <v>2.1527830102364802E-2</v>
      </c>
      <c r="L29" s="18" t="s">
        <v>740</v>
      </c>
      <c r="M29" s="201">
        <f t="shared" si="6"/>
        <v>1.4000848977420037E-2</v>
      </c>
      <c r="N29" s="202">
        <f t="shared" si="0"/>
        <v>1.5658768636727494E-2</v>
      </c>
      <c r="O29" s="18" t="s">
        <v>821</v>
      </c>
      <c r="P29" s="205">
        <f t="shared" si="1"/>
        <v>0.25618991578811967</v>
      </c>
      <c r="Q29" s="205">
        <f t="shared" si="2"/>
        <v>0.28652681168539357</v>
      </c>
      <c r="R29" s="40" t="s">
        <v>890</v>
      </c>
    </row>
    <row r="30" spans="2:18" ht="25.95" customHeight="1">
      <c r="B30" s="25" t="s">
        <v>273</v>
      </c>
      <c r="C30" s="20"/>
      <c r="D30" s="18" t="s">
        <v>274</v>
      </c>
      <c r="E30" s="18"/>
      <c r="F30" s="18"/>
      <c r="G30" s="18"/>
      <c r="H30" s="18"/>
      <c r="I30" s="195">
        <v>10</v>
      </c>
      <c r="J30" s="40" t="s">
        <v>539</v>
      </c>
      <c r="K30" s="102">
        <f t="shared" si="7"/>
        <v>1.0763915051182401E-2</v>
      </c>
      <c r="L30" s="18" t="s">
        <v>740</v>
      </c>
      <c r="M30" s="201">
        <f t="shared" si="6"/>
        <v>7.0004244887100185E-3</v>
      </c>
      <c r="N30" s="202">
        <f t="shared" si="0"/>
        <v>7.8293843183637468E-3</v>
      </c>
      <c r="O30" s="18" t="s">
        <v>821</v>
      </c>
      <c r="P30" s="205">
        <f t="shared" si="1"/>
        <v>0.12809495789405984</v>
      </c>
      <c r="Q30" s="205">
        <f t="shared" si="2"/>
        <v>0.14326340584269678</v>
      </c>
      <c r="R30" s="40" t="s">
        <v>890</v>
      </c>
    </row>
    <row r="31" spans="2:18" ht="25.95" customHeight="1">
      <c r="B31" s="25" t="s">
        <v>275</v>
      </c>
      <c r="C31" s="20"/>
      <c r="D31" s="18" t="s">
        <v>276</v>
      </c>
      <c r="E31" s="18"/>
      <c r="F31" s="18"/>
      <c r="G31" s="18"/>
      <c r="H31" s="18"/>
      <c r="I31" s="195">
        <v>40</v>
      </c>
      <c r="J31" s="40" t="s">
        <v>539</v>
      </c>
      <c r="K31" s="102">
        <f t="shared" si="7"/>
        <v>4.3055660204729604E-2</v>
      </c>
      <c r="L31" s="18" t="s">
        <v>740</v>
      </c>
      <c r="M31" s="201">
        <f t="shared" si="6"/>
        <v>2.8001697954840074E-2</v>
      </c>
      <c r="N31" s="202">
        <f t="shared" si="0"/>
        <v>3.1317537273454987E-2</v>
      </c>
      <c r="O31" s="18" t="s">
        <v>821</v>
      </c>
      <c r="P31" s="205">
        <f t="shared" si="1"/>
        <v>0.51237983157623934</v>
      </c>
      <c r="Q31" s="205">
        <f t="shared" si="2"/>
        <v>0.57305362337078714</v>
      </c>
      <c r="R31" s="40" t="s">
        <v>890</v>
      </c>
    </row>
    <row r="32" spans="2:18" ht="25.95" customHeight="1">
      <c r="B32" s="25" t="s">
        <v>277</v>
      </c>
      <c r="C32" s="20"/>
      <c r="D32" s="18" t="s">
        <v>278</v>
      </c>
      <c r="E32" s="18"/>
      <c r="F32" s="18"/>
      <c r="G32" s="18"/>
      <c r="H32" s="18"/>
      <c r="I32" s="195">
        <v>5</v>
      </c>
      <c r="J32" s="40" t="s">
        <v>539</v>
      </c>
      <c r="K32" s="102">
        <f t="shared" si="7"/>
        <v>5.3819575255912005E-3</v>
      </c>
      <c r="L32" s="18" t="s">
        <v>740</v>
      </c>
      <c r="M32" s="201">
        <f t="shared" si="6"/>
        <v>3.5002122443550093E-3</v>
      </c>
      <c r="N32" s="202">
        <f t="shared" si="0"/>
        <v>3.9146921591818734E-3</v>
      </c>
      <c r="O32" s="18" t="s">
        <v>821</v>
      </c>
      <c r="P32" s="205">
        <f t="shared" si="1"/>
        <v>6.4047478947029918E-2</v>
      </c>
      <c r="Q32" s="205">
        <f t="shared" si="2"/>
        <v>7.1631702921348392E-2</v>
      </c>
      <c r="R32" s="40" t="s">
        <v>890</v>
      </c>
    </row>
    <row r="33" spans="2:18" ht="25.95" customHeight="1">
      <c r="B33" s="25" t="s">
        <v>151</v>
      </c>
      <c r="C33" s="20"/>
      <c r="D33" s="18" t="s">
        <v>279</v>
      </c>
      <c r="E33" s="18"/>
      <c r="F33" s="18"/>
      <c r="G33" s="18"/>
      <c r="H33" s="18"/>
      <c r="I33" s="195">
        <v>1.5</v>
      </c>
      <c r="J33" s="40" t="s">
        <v>540</v>
      </c>
      <c r="K33" s="102">
        <f t="shared" ref="K33:K40" si="8" xml:space="preserve"> I33 * $I$10</f>
        <v>0.85031999999999996</v>
      </c>
      <c r="L33" s="36" t="s">
        <v>623</v>
      </c>
      <c r="M33" s="201">
        <f t="shared" si="6"/>
        <v>0.5530144861730415</v>
      </c>
      <c r="N33" s="202">
        <f t="shared" si="0"/>
        <v>0.61850005708283118</v>
      </c>
      <c r="O33" s="36" t="s">
        <v>822</v>
      </c>
      <c r="P33" s="205">
        <f t="shared" si="1"/>
        <v>10.119153122126514</v>
      </c>
      <c r="Q33" s="205">
        <f t="shared" si="2"/>
        <v>11.317419236115228</v>
      </c>
      <c r="R33" s="103" t="s">
        <v>891</v>
      </c>
    </row>
    <row r="34" spans="2:18" ht="25.95" customHeight="1">
      <c r="B34" s="25" t="s">
        <v>152</v>
      </c>
      <c r="C34" s="20"/>
      <c r="D34" s="18" t="s">
        <v>280</v>
      </c>
      <c r="E34" s="18"/>
      <c r="F34" s="18"/>
      <c r="G34" s="18"/>
      <c r="H34" s="18"/>
      <c r="I34" s="195">
        <v>0.5</v>
      </c>
      <c r="J34" s="40" t="s">
        <v>540</v>
      </c>
      <c r="K34" s="102">
        <f t="shared" si="8"/>
        <v>0.28343999999999997</v>
      </c>
      <c r="L34" s="36" t="s">
        <v>623</v>
      </c>
      <c r="M34" s="201">
        <f t="shared" si="6"/>
        <v>0.18433816205768047</v>
      </c>
      <c r="N34" s="202">
        <f t="shared" si="0"/>
        <v>0.20616668569427704</v>
      </c>
      <c r="O34" s="36" t="s">
        <v>822</v>
      </c>
      <c r="P34" s="205">
        <f t="shared" si="1"/>
        <v>3.3730510407088374</v>
      </c>
      <c r="Q34" s="205">
        <f t="shared" si="2"/>
        <v>3.7724730787050755</v>
      </c>
      <c r="R34" s="103" t="s">
        <v>891</v>
      </c>
    </row>
    <row r="35" spans="2:18" ht="25.95" customHeight="1">
      <c r="B35" s="25" t="s">
        <v>281</v>
      </c>
      <c r="C35" s="20"/>
      <c r="D35" s="18" t="s">
        <v>282</v>
      </c>
      <c r="E35" s="18"/>
      <c r="F35" s="18"/>
      <c r="G35" s="18"/>
      <c r="H35" s="18"/>
      <c r="I35" s="195">
        <v>4</v>
      </c>
      <c r="J35" s="40" t="s">
        <v>540</v>
      </c>
      <c r="K35" s="102">
        <f t="shared" si="8"/>
        <v>2.2675199999999998</v>
      </c>
      <c r="L35" s="36" t="s">
        <v>623</v>
      </c>
      <c r="M35" s="201">
        <f t="shared" si="6"/>
        <v>1.4747052964614438</v>
      </c>
      <c r="N35" s="202">
        <f t="shared" si="0"/>
        <v>1.6493334855542163</v>
      </c>
      <c r="O35" s="36" t="s">
        <v>822</v>
      </c>
      <c r="P35" s="205">
        <f t="shared" si="1"/>
        <v>26.984408325670699</v>
      </c>
      <c r="Q35" s="205">
        <f t="shared" si="2"/>
        <v>30.179784629640604</v>
      </c>
      <c r="R35" s="103" t="s">
        <v>891</v>
      </c>
    </row>
    <row r="36" spans="2:18" ht="25.95" customHeight="1">
      <c r="B36" s="25" t="s">
        <v>283</v>
      </c>
      <c r="C36" s="20"/>
      <c r="D36" s="18" t="s">
        <v>284</v>
      </c>
      <c r="E36" s="18"/>
      <c r="F36" s="18"/>
      <c r="G36" s="18"/>
      <c r="H36" s="18"/>
      <c r="I36" s="195">
        <v>0.8</v>
      </c>
      <c r="J36" s="40" t="s">
        <v>540</v>
      </c>
      <c r="K36" s="102">
        <f t="shared" si="8"/>
        <v>0.45350399999999996</v>
      </c>
      <c r="L36" s="36" t="s">
        <v>623</v>
      </c>
      <c r="M36" s="201">
        <f t="shared" si="6"/>
        <v>0.29494105929228875</v>
      </c>
      <c r="N36" s="202">
        <f t="shared" si="0"/>
        <v>0.32986669711084327</v>
      </c>
      <c r="O36" s="36" t="s">
        <v>822</v>
      </c>
      <c r="P36" s="205">
        <f t="shared" si="1"/>
        <v>5.3968816651341402</v>
      </c>
      <c r="Q36" s="205">
        <f t="shared" si="2"/>
        <v>6.0359569259281205</v>
      </c>
      <c r="R36" s="103" t="s">
        <v>891</v>
      </c>
    </row>
    <row r="37" spans="2:18" ht="25.95" customHeight="1">
      <c r="B37" s="25" t="s">
        <v>285</v>
      </c>
      <c r="C37" s="20"/>
      <c r="D37" s="18" t="s">
        <v>286</v>
      </c>
      <c r="E37" s="18"/>
      <c r="F37" s="18"/>
      <c r="G37" s="18"/>
      <c r="H37" s="18"/>
      <c r="I37" s="195">
        <v>1.5</v>
      </c>
      <c r="J37" s="40" t="s">
        <v>540</v>
      </c>
      <c r="K37" s="102">
        <f t="shared" si="8"/>
        <v>0.85031999999999996</v>
      </c>
      <c r="L37" s="36" t="s">
        <v>623</v>
      </c>
      <c r="M37" s="201">
        <f t="shared" si="6"/>
        <v>0.5530144861730415</v>
      </c>
      <c r="N37" s="202">
        <f t="shared" si="0"/>
        <v>0.61850005708283118</v>
      </c>
      <c r="O37" s="36" t="s">
        <v>822</v>
      </c>
      <c r="P37" s="205">
        <f t="shared" si="1"/>
        <v>10.119153122126514</v>
      </c>
      <c r="Q37" s="205">
        <f t="shared" si="2"/>
        <v>11.317419236115228</v>
      </c>
      <c r="R37" s="103" t="s">
        <v>891</v>
      </c>
    </row>
    <row r="38" spans="2:18" ht="25.95" customHeight="1">
      <c r="B38" s="25" t="s">
        <v>287</v>
      </c>
      <c r="C38" s="20"/>
      <c r="D38" s="18" t="s">
        <v>288</v>
      </c>
      <c r="E38" s="18"/>
      <c r="F38" s="18"/>
      <c r="G38" s="18"/>
      <c r="H38" s="18"/>
      <c r="I38" s="195">
        <v>0.5</v>
      </c>
      <c r="J38" s="40" t="s">
        <v>540</v>
      </c>
      <c r="K38" s="102">
        <f t="shared" si="8"/>
        <v>0.28343999999999997</v>
      </c>
      <c r="L38" s="36" t="s">
        <v>623</v>
      </c>
      <c r="M38" s="201">
        <f t="shared" si="6"/>
        <v>0.18433816205768047</v>
      </c>
      <c r="N38" s="202">
        <f t="shared" si="0"/>
        <v>0.20616668569427704</v>
      </c>
      <c r="O38" s="36" t="s">
        <v>822</v>
      </c>
      <c r="P38" s="205">
        <f t="shared" si="1"/>
        <v>3.3730510407088374</v>
      </c>
      <c r="Q38" s="205">
        <f t="shared" si="2"/>
        <v>3.7724730787050755</v>
      </c>
      <c r="R38" s="103" t="s">
        <v>891</v>
      </c>
    </row>
    <row r="39" spans="2:18" ht="25.95" customHeight="1">
      <c r="B39" s="25" t="s">
        <v>289</v>
      </c>
      <c r="C39" s="20"/>
      <c r="D39" s="18" t="s">
        <v>290</v>
      </c>
      <c r="E39" s="18"/>
      <c r="F39" s="18"/>
      <c r="G39" s="18"/>
      <c r="H39" s="18"/>
      <c r="I39" s="195">
        <v>0.45</v>
      </c>
      <c r="J39" s="40" t="s">
        <v>540</v>
      </c>
      <c r="K39" s="102">
        <f t="shared" si="8"/>
        <v>0.25509599999999999</v>
      </c>
      <c r="L39" s="36" t="s">
        <v>623</v>
      </c>
      <c r="M39" s="201">
        <f t="shared" si="6"/>
        <v>0.16590434585191244</v>
      </c>
      <c r="N39" s="202">
        <f t="shared" si="0"/>
        <v>0.18555001712484936</v>
      </c>
      <c r="O39" s="36" t="s">
        <v>822</v>
      </c>
      <c r="P39" s="205">
        <f t="shared" si="1"/>
        <v>3.0357459366379542</v>
      </c>
      <c r="Q39" s="205">
        <f t="shared" si="2"/>
        <v>3.3952257708345686</v>
      </c>
      <c r="R39" s="103" t="s">
        <v>891</v>
      </c>
    </row>
    <row r="40" spans="2:18" ht="25.95" customHeight="1">
      <c r="B40" s="25" t="s">
        <v>291</v>
      </c>
      <c r="C40" s="20"/>
      <c r="D40" s="18" t="s">
        <v>292</v>
      </c>
      <c r="E40" s="18"/>
      <c r="F40" s="18"/>
      <c r="G40" s="18"/>
      <c r="H40" s="18"/>
      <c r="I40" s="195">
        <v>0.31</v>
      </c>
      <c r="J40" s="40" t="s">
        <v>540</v>
      </c>
      <c r="K40" s="102">
        <f t="shared" si="8"/>
        <v>0.17573279999999997</v>
      </c>
      <c r="L40" s="36" t="s">
        <v>623</v>
      </c>
      <c r="M40" s="201">
        <f t="shared" si="6"/>
        <v>0.11428966047576189</v>
      </c>
      <c r="N40" s="202">
        <f t="shared" si="0"/>
        <v>0.12782334513045177</v>
      </c>
      <c r="O40" s="36" t="s">
        <v>822</v>
      </c>
      <c r="P40" s="205">
        <f t="shared" si="1"/>
        <v>2.0912916452394792</v>
      </c>
      <c r="Q40" s="205">
        <f t="shared" si="2"/>
        <v>2.3389333087971469</v>
      </c>
      <c r="R40" s="103" t="s">
        <v>891</v>
      </c>
    </row>
    <row r="41" spans="2:18" ht="25.95" customHeight="1">
      <c r="B41" s="25" t="s">
        <v>293</v>
      </c>
      <c r="C41" s="20"/>
      <c r="D41" s="18" t="s">
        <v>294</v>
      </c>
      <c r="E41" s="18"/>
      <c r="F41" s="18"/>
      <c r="G41" s="18"/>
      <c r="H41" s="18"/>
      <c r="I41" s="195">
        <v>1.7</v>
      </c>
      <c r="J41" s="40" t="s">
        <v>525</v>
      </c>
      <c r="K41" s="102">
        <f t="shared" ref="K41:K44" si="9" xml:space="preserve"> I41 * $B$10</f>
        <v>1.8298655587010082E-3</v>
      </c>
      <c r="L41" s="18" t="s">
        <v>622</v>
      </c>
      <c r="M41" s="201">
        <f t="shared" ref="M41:M48" si="10" xml:space="preserve"> $J$6 * K41 * ( 2 * $H$6 / $N$4 ) ^ 0.5</f>
        <v>1.1900721630807032E-3</v>
      </c>
      <c r="N41" s="202">
        <f t="shared" si="0"/>
        <v>1.3309953341218369E-3</v>
      </c>
      <c r="O41" s="18" t="s">
        <v>816</v>
      </c>
      <c r="P41" s="205">
        <f t="shared" si="1"/>
        <v>2.1776142841990174E-2</v>
      </c>
      <c r="Q41" s="205">
        <f t="shared" si="2"/>
        <v>2.4354778993258455E-2</v>
      </c>
      <c r="R41" s="40" t="s">
        <v>887</v>
      </c>
    </row>
    <row r="42" spans="2:18" ht="25.95" customHeight="1">
      <c r="B42" s="25" t="s">
        <v>295</v>
      </c>
      <c r="C42" s="20"/>
      <c r="D42" s="18" t="s">
        <v>296</v>
      </c>
      <c r="E42" s="18"/>
      <c r="F42" s="18"/>
      <c r="G42" s="18"/>
      <c r="H42" s="18"/>
      <c r="I42" s="195">
        <v>0.3</v>
      </c>
      <c r="J42" s="40" t="s">
        <v>525</v>
      </c>
      <c r="K42" s="102">
        <f t="shared" si="9"/>
        <v>3.2291745153547203E-4</v>
      </c>
      <c r="L42" s="18" t="s">
        <v>622</v>
      </c>
      <c r="M42" s="201">
        <f t="shared" si="10"/>
        <v>2.1001273466130055E-4</v>
      </c>
      <c r="N42" s="202">
        <f t="shared" si="0"/>
        <v>2.3488152955091239E-4</v>
      </c>
      <c r="O42" s="18" t="s">
        <v>816</v>
      </c>
      <c r="P42" s="205">
        <f t="shared" si="1"/>
        <v>3.8428487368217953E-3</v>
      </c>
      <c r="Q42" s="205">
        <f t="shared" si="2"/>
        <v>4.2979021752809037E-3</v>
      </c>
      <c r="R42" s="40" t="s">
        <v>887</v>
      </c>
    </row>
    <row r="43" spans="2:18" ht="25.95" customHeight="1">
      <c r="B43" s="25" t="s">
        <v>297</v>
      </c>
      <c r="C43" s="20"/>
      <c r="D43" s="18" t="s">
        <v>298</v>
      </c>
      <c r="E43" s="18"/>
      <c r="F43" s="18"/>
      <c r="G43" s="18"/>
      <c r="H43" s="18"/>
      <c r="I43" s="195">
        <v>1.8</v>
      </c>
      <c r="J43" s="40" t="s">
        <v>525</v>
      </c>
      <c r="K43" s="102">
        <f t="shared" si="9"/>
        <v>1.9375047092128322E-3</v>
      </c>
      <c r="L43" s="18" t="s">
        <v>622</v>
      </c>
      <c r="M43" s="201">
        <f t="shared" si="10"/>
        <v>1.2600764079678034E-3</v>
      </c>
      <c r="N43" s="202">
        <f t="shared" si="0"/>
        <v>1.4092891773054743E-3</v>
      </c>
      <c r="O43" s="18" t="s">
        <v>816</v>
      </c>
      <c r="P43" s="205">
        <f t="shared" si="1"/>
        <v>2.3057092420930774E-2</v>
      </c>
      <c r="Q43" s="205">
        <f t="shared" si="2"/>
        <v>2.5787413051685422E-2</v>
      </c>
      <c r="R43" s="40" t="s">
        <v>887</v>
      </c>
    </row>
    <row r="44" spans="2:18" ht="25.95" customHeight="1">
      <c r="B44" s="25" t="s">
        <v>299</v>
      </c>
      <c r="C44" s="20"/>
      <c r="D44" s="18" t="s">
        <v>300</v>
      </c>
      <c r="E44" s="18"/>
      <c r="F44" s="18"/>
      <c r="G44" s="18"/>
      <c r="H44" s="18"/>
      <c r="I44" s="195">
        <v>0.79</v>
      </c>
      <c r="J44" s="40" t="s">
        <v>525</v>
      </c>
      <c r="K44" s="102">
        <f t="shared" si="9"/>
        <v>8.5034928904340968E-4</v>
      </c>
      <c r="L44" s="18" t="s">
        <v>622</v>
      </c>
      <c r="M44" s="201">
        <f t="shared" si="10"/>
        <v>5.5303353460809149E-4</v>
      </c>
      <c r="N44" s="202">
        <f t="shared" si="0"/>
        <v>6.1852136115073597E-4</v>
      </c>
      <c r="O44" s="18" t="s">
        <v>816</v>
      </c>
      <c r="P44" s="205">
        <f t="shared" si="1"/>
        <v>1.0119501673630729E-2</v>
      </c>
      <c r="Q44" s="205">
        <f t="shared" si="2"/>
        <v>1.1317809061573047E-2</v>
      </c>
      <c r="R44" s="40" t="s">
        <v>887</v>
      </c>
    </row>
    <row r="45" spans="2:18" ht="25.95" customHeight="1">
      <c r="B45" s="25" t="s">
        <v>301</v>
      </c>
      <c r="C45" s="20"/>
      <c r="D45" s="18" t="s">
        <v>302</v>
      </c>
      <c r="E45" s="18"/>
      <c r="F45" s="18"/>
      <c r="G45" s="18"/>
      <c r="H45" s="18"/>
      <c r="I45" s="195">
        <v>2.4</v>
      </c>
      <c r="J45" s="40" t="s">
        <v>542</v>
      </c>
      <c r="K45" s="102">
        <f xml:space="preserve"> I45 * $E$4</f>
        <v>228</v>
      </c>
      <c r="L45" s="18" t="s">
        <v>740</v>
      </c>
      <c r="M45" s="201">
        <f t="shared" si="10"/>
        <v>148.28217947061515</v>
      </c>
      <c r="N45" s="202">
        <f t="shared" si="0"/>
        <v>165.8411104230002</v>
      </c>
      <c r="O45" s="18" t="s">
        <v>821</v>
      </c>
      <c r="P45" s="205">
        <f t="shared" si="1"/>
        <v>2713.2925390968639</v>
      </c>
      <c r="Q45" s="205">
        <f t="shared" si="2"/>
        <v>3034.5888440049303</v>
      </c>
      <c r="R45" s="40" t="s">
        <v>890</v>
      </c>
    </row>
    <row r="46" spans="2:18" ht="25.95" customHeight="1">
      <c r="B46" s="25" t="s">
        <v>303</v>
      </c>
      <c r="C46" s="20"/>
      <c r="D46" s="18" t="s">
        <v>304</v>
      </c>
      <c r="E46" s="18"/>
      <c r="F46" s="18"/>
      <c r="G46" s="18"/>
      <c r="H46" s="18"/>
      <c r="I46" s="195">
        <v>140</v>
      </c>
      <c r="J46" s="40" t="s">
        <v>539</v>
      </c>
      <c r="K46" s="102">
        <f t="shared" ref="K46:K48" si="11" xml:space="preserve"> I46 * $B$10</f>
        <v>0.15069481071655361</v>
      </c>
      <c r="L46" s="18" t="s">
        <v>740</v>
      </c>
      <c r="M46" s="201">
        <f t="shared" si="10"/>
        <v>9.8005942841940266E-2</v>
      </c>
      <c r="N46" s="202">
        <f t="shared" si="0"/>
        <v>0.10961138045709244</v>
      </c>
      <c r="O46" s="18" t="s">
        <v>821</v>
      </c>
      <c r="P46" s="205">
        <f t="shared" si="1"/>
        <v>1.793329410516838</v>
      </c>
      <c r="Q46" s="205">
        <f t="shared" si="2"/>
        <v>2.0056876817977547</v>
      </c>
      <c r="R46" s="40" t="s">
        <v>890</v>
      </c>
    </row>
    <row r="47" spans="2:18" ht="25.95" customHeight="1">
      <c r="B47" s="25" t="s">
        <v>305</v>
      </c>
      <c r="C47" s="20"/>
      <c r="D47" s="18" t="s">
        <v>306</v>
      </c>
      <c r="E47" s="18"/>
      <c r="F47" s="18"/>
      <c r="G47" s="18"/>
      <c r="H47" s="18"/>
      <c r="I47" s="195">
        <v>75</v>
      </c>
      <c r="J47" s="40" t="s">
        <v>539</v>
      </c>
      <c r="K47" s="102">
        <f t="shared" si="11"/>
        <v>8.0729362883868006E-2</v>
      </c>
      <c r="L47" s="18" t="s">
        <v>740</v>
      </c>
      <c r="M47" s="201">
        <f t="shared" si="10"/>
        <v>5.2503183665325144E-2</v>
      </c>
      <c r="N47" s="202">
        <f t="shared" si="0"/>
        <v>5.8720382387728101E-2</v>
      </c>
      <c r="O47" s="18" t="s">
        <v>821</v>
      </c>
      <c r="P47" s="205">
        <f t="shared" si="1"/>
        <v>0.9607121842054489</v>
      </c>
      <c r="Q47" s="205">
        <f t="shared" si="2"/>
        <v>1.074475543820226</v>
      </c>
      <c r="R47" s="40" t="s">
        <v>890</v>
      </c>
    </row>
    <row r="48" spans="2:18" ht="25.95" customHeight="1">
      <c r="B48" s="25" t="s">
        <v>307</v>
      </c>
      <c r="C48" s="20"/>
      <c r="D48" s="18" t="s">
        <v>308</v>
      </c>
      <c r="E48" s="18"/>
      <c r="F48" s="18"/>
      <c r="G48" s="18"/>
      <c r="H48" s="18"/>
      <c r="I48" s="195">
        <v>2.1</v>
      </c>
      <c r="J48" s="40" t="s">
        <v>539</v>
      </c>
      <c r="K48" s="102">
        <f t="shared" si="11"/>
        <v>2.2604221607483042E-3</v>
      </c>
      <c r="L48" s="18" t="s">
        <v>740</v>
      </c>
      <c r="M48" s="201">
        <f t="shared" si="10"/>
        <v>1.470089142629104E-3</v>
      </c>
      <c r="N48" s="202">
        <f t="shared" si="0"/>
        <v>1.6441707068563867E-3</v>
      </c>
      <c r="O48" s="18" t="s">
        <v>821</v>
      </c>
      <c r="P48" s="205">
        <f t="shared" si="1"/>
        <v>2.6899941157752568E-2</v>
      </c>
      <c r="Q48" s="205">
        <f t="shared" si="2"/>
        <v>3.0085315226966326E-2</v>
      </c>
      <c r="R48" s="40" t="s">
        <v>890</v>
      </c>
    </row>
    <row r="49" spans="2:18" ht="25.95" customHeight="1">
      <c r="B49" s="25" t="s">
        <v>309</v>
      </c>
      <c r="C49" s="20"/>
      <c r="D49" s="18" t="s">
        <v>310</v>
      </c>
      <c r="E49" s="18"/>
      <c r="F49" s="18"/>
      <c r="G49" s="18"/>
      <c r="H49" s="18"/>
      <c r="I49" s="195">
        <v>2</v>
      </c>
      <c r="J49" s="40" t="s">
        <v>525</v>
      </c>
      <c r="K49" s="102">
        <f xml:space="preserve"> I49 * $B$10</f>
        <v>2.1527830102364802E-3</v>
      </c>
      <c r="L49" s="18" t="s">
        <v>622</v>
      </c>
      <c r="M49" s="201">
        <f xml:space="preserve"> $J$6 * K49 * ( 2 * $H$6 / $N$4 ) ^ 0.5</f>
        <v>1.4000848977420038E-3</v>
      </c>
      <c r="N49" s="202">
        <f t="shared" si="0"/>
        <v>1.5658768636727493E-3</v>
      </c>
      <c r="O49" s="18" t="s">
        <v>816</v>
      </c>
      <c r="P49" s="205">
        <f t="shared" si="1"/>
        <v>2.5618991578811971E-2</v>
      </c>
      <c r="Q49" s="205">
        <f t="shared" si="2"/>
        <v>2.8652681168539359E-2</v>
      </c>
      <c r="R49" s="40" t="s">
        <v>887</v>
      </c>
    </row>
    <row r="50" spans="2:18" ht="25.95" customHeight="1">
      <c r="B50" s="25" t="s">
        <v>311</v>
      </c>
      <c r="C50" s="20"/>
      <c r="D50" s="18" t="s">
        <v>312</v>
      </c>
      <c r="E50" s="18"/>
      <c r="F50" s="18"/>
      <c r="G50" s="18"/>
      <c r="H50" s="18"/>
      <c r="I50" s="195">
        <v>2.5</v>
      </c>
      <c r="J50" s="40" t="s">
        <v>539</v>
      </c>
      <c r="K50" s="102">
        <f t="shared" ref="K50:K55" si="12" xml:space="preserve"> I50 * $B$10</f>
        <v>2.6909787627956002E-3</v>
      </c>
      <c r="L50" s="18" t="s">
        <v>740</v>
      </c>
      <c r="M50" s="201">
        <f t="shared" ref="M50:M55" si="13" xml:space="preserve"> $J$6 * K50 * ( 2 * $H$6 / $N$4 ) ^ 0.5</f>
        <v>1.7501061221775046E-3</v>
      </c>
      <c r="N50" s="202">
        <f t="shared" si="0"/>
        <v>1.9573460795909367E-3</v>
      </c>
      <c r="O50" s="18" t="s">
        <v>821</v>
      </c>
      <c r="P50" s="205">
        <f t="shared" si="1"/>
        <v>3.2023739473514959E-2</v>
      </c>
      <c r="Q50" s="205">
        <f t="shared" si="2"/>
        <v>3.5815851460674196E-2</v>
      </c>
      <c r="R50" s="40" t="s">
        <v>890</v>
      </c>
    </row>
    <row r="51" spans="2:18" ht="25.95" customHeight="1">
      <c r="B51" s="25" t="s">
        <v>313</v>
      </c>
      <c r="C51" s="20"/>
      <c r="D51" s="18" t="s">
        <v>314</v>
      </c>
      <c r="E51" s="18"/>
      <c r="F51" s="18"/>
      <c r="G51" s="18"/>
      <c r="H51" s="18"/>
      <c r="I51" s="195">
        <v>0.5</v>
      </c>
      <c r="J51" s="40" t="s">
        <v>539</v>
      </c>
      <c r="K51" s="102">
        <f t="shared" si="12"/>
        <v>5.3819575255912005E-4</v>
      </c>
      <c r="L51" s="18" t="s">
        <v>740</v>
      </c>
      <c r="M51" s="201">
        <f t="shared" si="13"/>
        <v>3.5002122443550095E-4</v>
      </c>
      <c r="N51" s="202">
        <f t="shared" si="0"/>
        <v>3.9146921591818733E-4</v>
      </c>
      <c r="O51" s="18" t="s">
        <v>821</v>
      </c>
      <c r="P51" s="205">
        <f t="shared" si="1"/>
        <v>6.4047478947029928E-3</v>
      </c>
      <c r="Q51" s="205">
        <f t="shared" si="2"/>
        <v>7.1631702921348397E-3</v>
      </c>
      <c r="R51" s="40" t="s">
        <v>890</v>
      </c>
    </row>
    <row r="52" spans="2:18" ht="25.95" customHeight="1">
      <c r="B52" s="25" t="s">
        <v>315</v>
      </c>
      <c r="C52" s="20"/>
      <c r="D52" s="18" t="s">
        <v>316</v>
      </c>
      <c r="E52" s="18"/>
      <c r="F52" s="18"/>
      <c r="G52" s="18"/>
      <c r="H52" s="18"/>
      <c r="I52" s="195">
        <v>6</v>
      </c>
      <c r="J52" s="40" t="s">
        <v>539</v>
      </c>
      <c r="K52" s="102">
        <f t="shared" si="12"/>
        <v>6.4583490307094406E-3</v>
      </c>
      <c r="L52" s="18" t="s">
        <v>740</v>
      </c>
      <c r="M52" s="201">
        <f t="shared" si="13"/>
        <v>4.2002546932260109E-3</v>
      </c>
      <c r="N52" s="202">
        <f t="shared" si="0"/>
        <v>4.6976305910182477E-3</v>
      </c>
      <c r="O52" s="18" t="s">
        <v>821</v>
      </c>
      <c r="P52" s="205">
        <f t="shared" si="1"/>
        <v>7.6856974736435907E-2</v>
      </c>
      <c r="Q52" s="205">
        <f t="shared" si="2"/>
        <v>8.5958043505618073E-2</v>
      </c>
      <c r="R52" s="40" t="s">
        <v>890</v>
      </c>
    </row>
    <row r="53" spans="2:18" ht="25.95" customHeight="1">
      <c r="B53" s="25" t="s">
        <v>317</v>
      </c>
      <c r="C53" s="20"/>
      <c r="D53" s="18" t="s">
        <v>318</v>
      </c>
      <c r="E53" s="18"/>
      <c r="F53" s="18"/>
      <c r="G53" s="18"/>
      <c r="H53" s="18"/>
      <c r="I53" s="195">
        <v>2</v>
      </c>
      <c r="J53" s="40" t="s">
        <v>539</v>
      </c>
      <c r="K53" s="102">
        <f t="shared" si="12"/>
        <v>2.1527830102364802E-3</v>
      </c>
      <c r="L53" s="18" t="s">
        <v>740</v>
      </c>
      <c r="M53" s="201">
        <f t="shared" si="13"/>
        <v>1.4000848977420038E-3</v>
      </c>
      <c r="N53" s="202">
        <f t="shared" si="0"/>
        <v>1.5658768636727493E-3</v>
      </c>
      <c r="O53" s="18" t="s">
        <v>821</v>
      </c>
      <c r="P53" s="205">
        <f t="shared" si="1"/>
        <v>2.5618991578811971E-2</v>
      </c>
      <c r="Q53" s="205">
        <f t="shared" si="2"/>
        <v>2.8652681168539359E-2</v>
      </c>
      <c r="R53" s="40" t="s">
        <v>890</v>
      </c>
    </row>
    <row r="54" spans="2:18" ht="25.95" customHeight="1">
      <c r="B54" s="25" t="s">
        <v>319</v>
      </c>
      <c r="C54" s="20"/>
      <c r="D54" s="18" t="s">
        <v>320</v>
      </c>
      <c r="E54" s="18"/>
      <c r="F54" s="18"/>
      <c r="G54" s="18"/>
      <c r="H54" s="18"/>
      <c r="I54" s="195">
        <v>22</v>
      </c>
      <c r="J54" s="40" t="s">
        <v>539</v>
      </c>
      <c r="K54" s="102">
        <f t="shared" si="12"/>
        <v>2.3680613112601282E-2</v>
      </c>
      <c r="L54" s="18" t="s">
        <v>740</v>
      </c>
      <c r="M54" s="201">
        <f t="shared" si="13"/>
        <v>1.5400933875162042E-2</v>
      </c>
      <c r="N54" s="202">
        <f t="shared" si="0"/>
        <v>1.7224645500400242E-2</v>
      </c>
      <c r="O54" s="18" t="s">
        <v>821</v>
      </c>
      <c r="P54" s="205">
        <f t="shared" si="1"/>
        <v>0.2818089073669317</v>
      </c>
      <c r="Q54" s="205">
        <f t="shared" si="2"/>
        <v>0.31517949285393293</v>
      </c>
      <c r="R54" s="40" t="s">
        <v>890</v>
      </c>
    </row>
    <row r="55" spans="2:18" ht="25.95" customHeight="1">
      <c r="B55" s="25" t="s">
        <v>321</v>
      </c>
      <c r="C55" s="20"/>
      <c r="D55" s="18" t="s">
        <v>322</v>
      </c>
      <c r="E55" s="18"/>
      <c r="F55" s="18"/>
      <c r="G55" s="18"/>
      <c r="H55" s="18"/>
      <c r="I55" s="195">
        <v>3</v>
      </c>
      <c r="J55" s="40" t="s">
        <v>539</v>
      </c>
      <c r="K55" s="102">
        <f t="shared" si="12"/>
        <v>3.2291745153547203E-3</v>
      </c>
      <c r="L55" s="18" t="s">
        <v>740</v>
      </c>
      <c r="M55" s="201">
        <f t="shared" si="13"/>
        <v>2.1001273466130055E-3</v>
      </c>
      <c r="N55" s="202">
        <f t="shared" si="0"/>
        <v>2.3488152955091239E-3</v>
      </c>
      <c r="O55" s="18" t="s">
        <v>821</v>
      </c>
      <c r="P55" s="205">
        <f t="shared" si="1"/>
        <v>3.8428487368217953E-2</v>
      </c>
      <c r="Q55" s="205">
        <f t="shared" si="2"/>
        <v>4.2979021752809037E-2</v>
      </c>
      <c r="R55" s="40" t="s">
        <v>890</v>
      </c>
    </row>
    <row r="56" spans="2:18" ht="25.95" customHeight="1">
      <c r="B56" s="25" t="s">
        <v>323</v>
      </c>
      <c r="C56" s="20"/>
      <c r="D56" s="18" t="s">
        <v>324</v>
      </c>
      <c r="E56" s="18"/>
      <c r="F56" s="18"/>
      <c r="G56" s="18"/>
      <c r="H56" s="18"/>
      <c r="I56" s="195">
        <v>1</v>
      </c>
      <c r="J56" s="40" t="s">
        <v>543</v>
      </c>
      <c r="K56" s="185">
        <f xml:space="preserve"> I56 * 0.00107639150511824/3</f>
        <v>3.5879716837274668E-4</v>
      </c>
      <c r="L56" s="18" t="s">
        <v>622</v>
      </c>
      <c r="M56" s="201">
        <f xml:space="preserve"> $J$6 * K56 * ( 2 * $H$6 / $N$4 ) ^ 0.5</f>
        <v>2.333474829570006E-4</v>
      </c>
      <c r="N56" s="202">
        <f t="shared" si="0"/>
        <v>2.6097947727879152E-4</v>
      </c>
      <c r="O56" s="18" t="s">
        <v>816</v>
      </c>
      <c r="P56" s="205">
        <f t="shared" si="1"/>
        <v>4.2698319298019949E-3</v>
      </c>
      <c r="Q56" s="205">
        <f t="shared" si="2"/>
        <v>4.7754468614232253E-3</v>
      </c>
      <c r="R56" s="40" t="s">
        <v>887</v>
      </c>
    </row>
    <row r="57" spans="2:18" ht="25.95" customHeight="1">
      <c r="B57" s="25" t="s">
        <v>325</v>
      </c>
      <c r="C57" s="20"/>
      <c r="D57" s="18" t="s">
        <v>326</v>
      </c>
      <c r="E57" s="18"/>
      <c r="F57" s="18"/>
      <c r="G57" s="18"/>
      <c r="H57" s="18"/>
      <c r="I57" s="195">
        <v>2.5</v>
      </c>
      <c r="J57" s="40" t="s">
        <v>540</v>
      </c>
      <c r="K57" s="102">
        <f t="shared" ref="K57:K58" si="14" xml:space="preserve"> I57 * $I$10</f>
        <v>1.4171999999999998</v>
      </c>
      <c r="L57" s="18" t="s">
        <v>623</v>
      </c>
      <c r="M57" s="209" t="e">
        <f t="shared" ref="M57:M58" si="15" xml:space="preserve"> $O$5 * K57 * ( 2 * $O$6 / $O$7 ) ^ 0.5</f>
        <v>#VALUE!</v>
      </c>
      <c r="N57" s="202">
        <f t="shared" si="0"/>
        <v>1.0308334284713851</v>
      </c>
      <c r="O57" s="18" t="s">
        <v>822</v>
      </c>
      <c r="P57" s="205" t="e">
        <f t="shared" si="1"/>
        <v>#VALUE!</v>
      </c>
      <c r="Q57" s="205">
        <f t="shared" si="2"/>
        <v>18.862365393525376</v>
      </c>
      <c r="R57" s="40" t="s">
        <v>891</v>
      </c>
    </row>
    <row r="58" spans="2:18" ht="25.95" customHeight="1">
      <c r="B58" s="25" t="s">
        <v>327</v>
      </c>
      <c r="C58" s="20"/>
      <c r="D58" s="18" t="s">
        <v>328</v>
      </c>
      <c r="E58" s="18"/>
      <c r="F58" s="18"/>
      <c r="G58" s="18"/>
      <c r="H58" s="18"/>
      <c r="I58" s="195">
        <v>0.65</v>
      </c>
      <c r="J58" s="40" t="s">
        <v>540</v>
      </c>
      <c r="K58" s="102">
        <f t="shared" si="14"/>
        <v>0.36847199999999997</v>
      </c>
      <c r="L58" s="18" t="s">
        <v>623</v>
      </c>
      <c r="M58" s="209" t="e">
        <f t="shared" si="15"/>
        <v>#VALUE!</v>
      </c>
      <c r="N58" s="202">
        <f t="shared" si="0"/>
        <v>0.26801669140256018</v>
      </c>
      <c r="O58" s="18" t="s">
        <v>822</v>
      </c>
      <c r="P58" s="205" t="e">
        <f t="shared" si="1"/>
        <v>#VALUE!</v>
      </c>
      <c r="Q58" s="205">
        <f t="shared" si="2"/>
        <v>4.9042150023165991</v>
      </c>
      <c r="R58" s="40" t="s">
        <v>891</v>
      </c>
    </row>
    <row r="59" spans="2:18" ht="25.95" customHeight="1">
      <c r="B59" s="25" t="s">
        <v>329</v>
      </c>
      <c r="C59" s="20"/>
      <c r="D59" s="18" t="s">
        <v>330</v>
      </c>
      <c r="E59" s="18"/>
      <c r="F59" s="18"/>
      <c r="G59" s="18"/>
      <c r="H59" s="18"/>
      <c r="I59" s="195">
        <v>1.7</v>
      </c>
      <c r="J59" s="40" t="s">
        <v>525</v>
      </c>
      <c r="K59" s="102">
        <f t="shared" ref="K59:K61" si="16" xml:space="preserve"> I59 * $B$10</f>
        <v>1.8298655587010082E-3</v>
      </c>
      <c r="L59" s="18" t="s">
        <v>622</v>
      </c>
      <c r="M59" s="201">
        <f t="shared" ref="M59:M65" si="17" xml:space="preserve"> $J$6 * K59 * ( 2 * $H$6 / $N$4 ) ^ 0.5</f>
        <v>1.1900721630807032E-3</v>
      </c>
      <c r="N59" s="202">
        <f t="shared" si="0"/>
        <v>1.3309953341218369E-3</v>
      </c>
      <c r="O59" s="18" t="s">
        <v>816</v>
      </c>
      <c r="P59" s="205">
        <f t="shared" si="1"/>
        <v>2.1776142841990174E-2</v>
      </c>
      <c r="Q59" s="205">
        <f t="shared" si="2"/>
        <v>2.4354778993258455E-2</v>
      </c>
      <c r="R59" s="40" t="s">
        <v>887</v>
      </c>
    </row>
    <row r="60" spans="2:18" ht="25.95" customHeight="1">
      <c r="B60" s="25" t="s">
        <v>331</v>
      </c>
      <c r="C60" s="20"/>
      <c r="D60" s="18" t="s">
        <v>332</v>
      </c>
      <c r="E60" s="18"/>
      <c r="F60" s="18"/>
      <c r="G60" s="18"/>
      <c r="H60" s="18"/>
      <c r="I60" s="195">
        <v>0.3</v>
      </c>
      <c r="J60" s="40" t="s">
        <v>525</v>
      </c>
      <c r="K60" s="102">
        <f t="shared" si="16"/>
        <v>3.2291745153547203E-4</v>
      </c>
      <c r="L60" s="18" t="s">
        <v>622</v>
      </c>
      <c r="M60" s="201">
        <f t="shared" si="17"/>
        <v>2.1001273466130055E-4</v>
      </c>
      <c r="N60" s="202">
        <f t="shared" si="0"/>
        <v>2.3488152955091239E-4</v>
      </c>
      <c r="O60" s="18" t="s">
        <v>816</v>
      </c>
      <c r="P60" s="205">
        <f t="shared" si="1"/>
        <v>3.8428487368217953E-3</v>
      </c>
      <c r="Q60" s="205">
        <f t="shared" si="2"/>
        <v>4.2979021752809037E-3</v>
      </c>
      <c r="R60" s="40" t="s">
        <v>887</v>
      </c>
    </row>
    <row r="61" spans="2:18" ht="25.95" customHeight="1">
      <c r="B61" s="25" t="s">
        <v>333</v>
      </c>
      <c r="C61" s="20"/>
      <c r="D61" s="18" t="s">
        <v>334</v>
      </c>
      <c r="E61" s="18"/>
      <c r="F61" s="18"/>
      <c r="G61" s="18"/>
      <c r="H61" s="18"/>
      <c r="I61" s="195">
        <v>0.1</v>
      </c>
      <c r="J61" s="40" t="s">
        <v>525</v>
      </c>
      <c r="K61" s="102">
        <f t="shared" si="16"/>
        <v>1.0763915051182401E-4</v>
      </c>
      <c r="L61" s="18" t="s">
        <v>622</v>
      </c>
      <c r="M61" s="201">
        <f t="shared" si="17"/>
        <v>7.0004244887100184E-5</v>
      </c>
      <c r="N61" s="202">
        <f t="shared" si="0"/>
        <v>7.8293843183637458E-5</v>
      </c>
      <c r="O61" s="18" t="s">
        <v>816</v>
      </c>
      <c r="P61" s="205">
        <f t="shared" si="1"/>
        <v>1.2809495789405983E-3</v>
      </c>
      <c r="Q61" s="205">
        <f t="shared" si="2"/>
        <v>1.4326340584269678E-3</v>
      </c>
      <c r="R61" s="40" t="s">
        <v>887</v>
      </c>
    </row>
    <row r="62" spans="2:18" ht="25.95" customHeight="1">
      <c r="B62" s="25" t="s">
        <v>335</v>
      </c>
      <c r="C62" s="20"/>
      <c r="D62" s="18" t="s">
        <v>336</v>
      </c>
      <c r="E62" s="18"/>
      <c r="F62" s="18"/>
      <c r="G62" s="18"/>
      <c r="H62" s="18"/>
      <c r="I62" s="195">
        <v>0.8</v>
      </c>
      <c r="J62" s="40" t="s">
        <v>540</v>
      </c>
      <c r="K62" s="102">
        <f t="shared" ref="K62:K65" si="18" xml:space="preserve"> I62 * $I$10</f>
        <v>0.45350399999999996</v>
      </c>
      <c r="L62" s="36" t="s">
        <v>623</v>
      </c>
      <c r="M62" s="201">
        <f t="shared" si="17"/>
        <v>0.29494105929228875</v>
      </c>
      <c r="N62" s="202">
        <f t="shared" si="0"/>
        <v>0.32986669711084327</v>
      </c>
      <c r="O62" s="36" t="s">
        <v>822</v>
      </c>
      <c r="P62" s="205">
        <f t="shared" si="1"/>
        <v>5.3968816651341402</v>
      </c>
      <c r="Q62" s="205">
        <f t="shared" si="2"/>
        <v>6.0359569259281205</v>
      </c>
      <c r="R62" s="103" t="s">
        <v>891</v>
      </c>
    </row>
    <row r="63" spans="2:18" ht="25.95" customHeight="1">
      <c r="B63" s="25" t="s">
        <v>337</v>
      </c>
      <c r="C63" s="20"/>
      <c r="D63" s="18" t="s">
        <v>338</v>
      </c>
      <c r="E63" s="18"/>
      <c r="F63" s="18"/>
      <c r="G63" s="18"/>
      <c r="H63" s="18"/>
      <c r="I63" s="195">
        <v>0.5</v>
      </c>
      <c r="J63" s="40" t="s">
        <v>540</v>
      </c>
      <c r="K63" s="102">
        <f t="shared" si="18"/>
        <v>0.28343999999999997</v>
      </c>
      <c r="L63" s="36" t="s">
        <v>623</v>
      </c>
      <c r="M63" s="201">
        <f t="shared" si="17"/>
        <v>0.18433816205768047</v>
      </c>
      <c r="N63" s="202">
        <f t="shared" si="0"/>
        <v>0.20616668569427704</v>
      </c>
      <c r="O63" s="36" t="s">
        <v>822</v>
      </c>
      <c r="P63" s="205">
        <f t="shared" si="1"/>
        <v>3.3730510407088374</v>
      </c>
      <c r="Q63" s="205">
        <f t="shared" si="2"/>
        <v>3.7724730787050755</v>
      </c>
      <c r="R63" s="103" t="s">
        <v>891</v>
      </c>
    </row>
    <row r="64" spans="2:18" ht="25.95" customHeight="1">
      <c r="B64" s="25" t="s">
        <v>339</v>
      </c>
      <c r="C64" s="20"/>
      <c r="D64" s="18" t="s">
        <v>340</v>
      </c>
      <c r="E64" s="18"/>
      <c r="F64" s="18"/>
      <c r="G64" s="18"/>
      <c r="H64" s="18"/>
      <c r="I64" s="195">
        <v>0.5</v>
      </c>
      <c r="J64" s="40" t="s">
        <v>540</v>
      </c>
      <c r="K64" s="102">
        <f t="shared" si="18"/>
        <v>0.28343999999999997</v>
      </c>
      <c r="L64" s="36" t="s">
        <v>623</v>
      </c>
      <c r="M64" s="201">
        <f t="shared" si="17"/>
        <v>0.18433816205768047</v>
      </c>
      <c r="N64" s="202">
        <f t="shared" si="0"/>
        <v>0.20616668569427704</v>
      </c>
      <c r="O64" s="36" t="s">
        <v>822</v>
      </c>
      <c r="P64" s="205">
        <f t="shared" si="1"/>
        <v>3.3730510407088374</v>
      </c>
      <c r="Q64" s="205">
        <f t="shared" si="2"/>
        <v>3.7724730787050755</v>
      </c>
      <c r="R64" s="103" t="s">
        <v>891</v>
      </c>
    </row>
    <row r="65" spans="2:18" ht="25.95" customHeight="1">
      <c r="B65" s="25" t="s">
        <v>341</v>
      </c>
      <c r="C65" s="20"/>
      <c r="D65" s="18" t="s">
        <v>342</v>
      </c>
      <c r="E65" s="18"/>
      <c r="F65" s="18"/>
      <c r="G65" s="18"/>
      <c r="H65" s="18"/>
      <c r="I65" s="195">
        <v>2</v>
      </c>
      <c r="J65" s="40" t="s">
        <v>540</v>
      </c>
      <c r="K65" s="102">
        <f t="shared" si="18"/>
        <v>1.1337599999999999</v>
      </c>
      <c r="L65" s="36" t="s">
        <v>623</v>
      </c>
      <c r="M65" s="201">
        <f t="shared" si="17"/>
        <v>0.73735264823072189</v>
      </c>
      <c r="N65" s="202">
        <f t="shared" si="0"/>
        <v>0.82466674277710816</v>
      </c>
      <c r="O65" s="36" t="s">
        <v>822</v>
      </c>
      <c r="P65" s="205">
        <f t="shared" si="1"/>
        <v>13.49220416283535</v>
      </c>
      <c r="Q65" s="205">
        <f t="shared" si="2"/>
        <v>15.089892314820302</v>
      </c>
      <c r="R65" s="103" t="s">
        <v>891</v>
      </c>
    </row>
    <row r="66" spans="2:18" ht="25.95" customHeight="1">
      <c r="B66" s="25" t="s">
        <v>343</v>
      </c>
      <c r="C66" s="20"/>
      <c r="D66" s="18" t="s">
        <v>344</v>
      </c>
      <c r="E66" s="18"/>
      <c r="F66" s="18"/>
      <c r="G66" s="18"/>
      <c r="H66" s="18"/>
      <c r="I66" s="195">
        <v>0.3</v>
      </c>
      <c r="J66" s="40" t="s">
        <v>525</v>
      </c>
      <c r="K66" s="102">
        <f xml:space="preserve"> I66 * $B$10</f>
        <v>3.2291745153547203E-4</v>
      </c>
      <c r="L66" s="18" t="s">
        <v>622</v>
      </c>
      <c r="M66" s="201">
        <f xml:space="preserve"> $J$6 * K66 * ( 2 * $H$6 / $N$4 ) ^ 0.5</f>
        <v>2.1001273466130055E-4</v>
      </c>
      <c r="N66" s="202">
        <f t="shared" si="0"/>
        <v>2.3488152955091239E-4</v>
      </c>
      <c r="O66" s="18" t="s">
        <v>816</v>
      </c>
      <c r="P66" s="205">
        <f t="shared" si="1"/>
        <v>3.8428487368217953E-3</v>
      </c>
      <c r="Q66" s="205">
        <f t="shared" si="2"/>
        <v>4.2979021752809037E-3</v>
      </c>
      <c r="R66" s="40" t="s">
        <v>887</v>
      </c>
    </row>
    <row r="67" spans="2:18" ht="25.95" customHeight="1">
      <c r="B67" s="25" t="s">
        <v>345</v>
      </c>
      <c r="C67" s="20"/>
      <c r="D67" s="18" t="s">
        <v>346</v>
      </c>
      <c r="E67" s="18"/>
      <c r="F67" s="18"/>
      <c r="G67" s="18"/>
      <c r="H67" s="18"/>
      <c r="I67" s="195">
        <v>3</v>
      </c>
      <c r="J67" s="40" t="s">
        <v>539</v>
      </c>
      <c r="K67" s="102">
        <f t="shared" ref="K67:K68" si="19" xml:space="preserve"> I67 * $B$10</f>
        <v>3.2291745153547203E-3</v>
      </c>
      <c r="L67" s="18" t="s">
        <v>740</v>
      </c>
      <c r="M67" s="201">
        <f t="shared" ref="M67:M68" si="20" xml:space="preserve"> $J$6 * K67 * ( 2 * $H$6 / $N$4 ) ^ 0.5</f>
        <v>2.1001273466130055E-3</v>
      </c>
      <c r="N67" s="202">
        <f t="shared" si="0"/>
        <v>2.3488152955091239E-3</v>
      </c>
      <c r="O67" s="18" t="s">
        <v>821</v>
      </c>
      <c r="P67" s="205">
        <f t="shared" si="1"/>
        <v>3.8428487368217953E-2</v>
      </c>
      <c r="Q67" s="205">
        <f t="shared" si="2"/>
        <v>4.2979021752809037E-2</v>
      </c>
      <c r="R67" s="40" t="s">
        <v>890</v>
      </c>
    </row>
    <row r="68" spans="2:18" ht="25.95" customHeight="1">
      <c r="B68" s="25" t="s">
        <v>347</v>
      </c>
      <c r="C68" s="20"/>
      <c r="D68" s="18" t="s">
        <v>348</v>
      </c>
      <c r="E68" s="18"/>
      <c r="F68" s="18"/>
      <c r="G68" s="18"/>
      <c r="H68" s="18"/>
      <c r="I68" s="195">
        <v>6</v>
      </c>
      <c r="J68" s="40" t="s">
        <v>539</v>
      </c>
      <c r="K68" s="102">
        <f t="shared" si="19"/>
        <v>6.4583490307094406E-3</v>
      </c>
      <c r="L68" s="18" t="s">
        <v>740</v>
      </c>
      <c r="M68" s="201">
        <f t="shared" si="20"/>
        <v>4.2002546932260109E-3</v>
      </c>
      <c r="N68" s="202">
        <f t="shared" si="0"/>
        <v>4.6976305910182477E-3</v>
      </c>
      <c r="O68" s="18" t="s">
        <v>821</v>
      </c>
      <c r="P68" s="205">
        <f t="shared" si="1"/>
        <v>7.6856974736435907E-2</v>
      </c>
      <c r="Q68" s="205">
        <f t="shared" si="2"/>
        <v>8.5958043505618073E-2</v>
      </c>
      <c r="R68" s="40" t="s">
        <v>890</v>
      </c>
    </row>
    <row r="69" spans="2:18" ht="25.95" customHeight="1">
      <c r="B69" s="25" t="s">
        <v>349</v>
      </c>
      <c r="C69" s="20"/>
      <c r="D69" s="18" t="s">
        <v>350</v>
      </c>
      <c r="E69" s="18"/>
      <c r="F69" s="18"/>
      <c r="G69" s="18"/>
      <c r="H69" s="18"/>
      <c r="I69" s="195">
        <v>0.4</v>
      </c>
      <c r="J69" s="40" t="s">
        <v>525</v>
      </c>
      <c r="K69" s="102">
        <f xml:space="preserve"> I69 * $B$10</f>
        <v>4.3055660204729604E-4</v>
      </c>
      <c r="L69" s="18" t="s">
        <v>622</v>
      </c>
      <c r="M69" s="201">
        <f t="shared" ref="M69:M73" si="21" xml:space="preserve"> $J$6 * K69 * ( 2 * $H$6 / $N$4 ) ^ 0.5</f>
        <v>2.8001697954840074E-4</v>
      </c>
      <c r="N69" s="202">
        <f t="shared" si="0"/>
        <v>3.1317537273454983E-4</v>
      </c>
      <c r="O69" s="18" t="s">
        <v>816</v>
      </c>
      <c r="P69" s="205">
        <f t="shared" si="1"/>
        <v>5.1237983157623934E-3</v>
      </c>
      <c r="Q69" s="205">
        <f t="shared" si="2"/>
        <v>5.7305362337078712E-3</v>
      </c>
      <c r="R69" s="40" t="s">
        <v>887</v>
      </c>
    </row>
    <row r="70" spans="2:18" ht="25.95" customHeight="1">
      <c r="B70" s="25" t="s">
        <v>351</v>
      </c>
      <c r="C70" s="20"/>
      <c r="D70" s="18" t="s">
        <v>535</v>
      </c>
      <c r="E70" s="18"/>
      <c r="F70" s="18"/>
      <c r="G70" s="18"/>
      <c r="H70" s="18"/>
      <c r="I70" s="195">
        <v>2</v>
      </c>
      <c r="J70" s="40" t="s">
        <v>540</v>
      </c>
      <c r="K70" s="102">
        <f xml:space="preserve"> I70 * $I$10</f>
        <v>1.1337599999999999</v>
      </c>
      <c r="L70" s="36" t="s">
        <v>623</v>
      </c>
      <c r="M70" s="201">
        <f t="shared" si="21"/>
        <v>0.73735264823072189</v>
      </c>
      <c r="N70" s="202">
        <f t="shared" si="0"/>
        <v>0.82466674277710816</v>
      </c>
      <c r="O70" s="36" t="s">
        <v>822</v>
      </c>
      <c r="P70" s="205">
        <f t="shared" si="1"/>
        <v>13.49220416283535</v>
      </c>
      <c r="Q70" s="205">
        <f t="shared" si="2"/>
        <v>15.089892314820302</v>
      </c>
      <c r="R70" s="103" t="s">
        <v>891</v>
      </c>
    </row>
    <row r="71" spans="2:18" ht="25.95" customHeight="1">
      <c r="B71" s="25" t="s">
        <v>352</v>
      </c>
      <c r="C71" s="20"/>
      <c r="D71" s="18" t="s">
        <v>353</v>
      </c>
      <c r="E71" s="18"/>
      <c r="F71" s="18"/>
      <c r="G71" s="18"/>
      <c r="H71" s="18"/>
      <c r="I71" s="195">
        <v>0.5</v>
      </c>
      <c r="J71" s="40" t="s">
        <v>525</v>
      </c>
      <c r="K71" s="102">
        <f t="shared" ref="K71:K72" si="22" xml:space="preserve"> I71 * $B$10</f>
        <v>5.3819575255912005E-4</v>
      </c>
      <c r="L71" s="18" t="s">
        <v>622</v>
      </c>
      <c r="M71" s="201">
        <f t="shared" si="21"/>
        <v>3.5002122443550095E-4</v>
      </c>
      <c r="N71" s="202">
        <f t="shared" si="0"/>
        <v>3.9146921591818733E-4</v>
      </c>
      <c r="O71" s="18" t="s">
        <v>816</v>
      </c>
      <c r="P71" s="205">
        <f t="shared" si="1"/>
        <v>6.4047478947029928E-3</v>
      </c>
      <c r="Q71" s="205">
        <f t="shared" si="2"/>
        <v>7.1631702921348397E-3</v>
      </c>
      <c r="R71" s="40" t="s">
        <v>887</v>
      </c>
    </row>
    <row r="72" spans="2:18" ht="25.95" customHeight="1">
      <c r="B72" s="25" t="s">
        <v>354</v>
      </c>
      <c r="C72" s="20"/>
      <c r="D72" s="18" t="s">
        <v>355</v>
      </c>
      <c r="E72" s="18"/>
      <c r="F72" s="18"/>
      <c r="G72" s="18"/>
      <c r="H72" s="18"/>
      <c r="I72" s="195">
        <v>0.5</v>
      </c>
      <c r="J72" s="40" t="s">
        <v>525</v>
      </c>
      <c r="K72" s="102">
        <f t="shared" si="22"/>
        <v>5.3819575255912005E-4</v>
      </c>
      <c r="L72" s="18" t="s">
        <v>622</v>
      </c>
      <c r="M72" s="201">
        <f t="shared" si="21"/>
        <v>3.5002122443550095E-4</v>
      </c>
      <c r="N72" s="202">
        <f t="shared" si="0"/>
        <v>3.9146921591818733E-4</v>
      </c>
      <c r="O72" s="18" t="s">
        <v>816</v>
      </c>
      <c r="P72" s="205">
        <f t="shared" si="1"/>
        <v>6.4047478947029928E-3</v>
      </c>
      <c r="Q72" s="205">
        <f t="shared" si="2"/>
        <v>7.1631702921348397E-3</v>
      </c>
      <c r="R72" s="40" t="s">
        <v>887</v>
      </c>
    </row>
    <row r="73" spans="2:18" ht="25.95" customHeight="1">
      <c r="B73" s="25" t="s">
        <v>356</v>
      </c>
      <c r="C73" s="20"/>
      <c r="D73" s="18" t="s">
        <v>357</v>
      </c>
      <c r="E73" s="18"/>
      <c r="F73" s="18"/>
      <c r="G73" s="18"/>
      <c r="H73" s="18"/>
      <c r="I73" s="195">
        <v>1</v>
      </c>
      <c r="J73" s="40" t="s">
        <v>539</v>
      </c>
      <c r="K73" s="102">
        <f t="shared" ref="K73" si="23" xml:space="preserve"> I73 * $B$10</f>
        <v>1.0763915051182401E-3</v>
      </c>
      <c r="L73" s="18" t="s">
        <v>740</v>
      </c>
      <c r="M73" s="201">
        <f t="shared" si="21"/>
        <v>7.000424488710019E-4</v>
      </c>
      <c r="N73" s="202">
        <f t="shared" si="0"/>
        <v>7.8293843183637466E-4</v>
      </c>
      <c r="O73" s="18" t="s">
        <v>821</v>
      </c>
      <c r="P73" s="205">
        <f t="shared" si="1"/>
        <v>1.2809495789405986E-2</v>
      </c>
      <c r="Q73" s="205">
        <f t="shared" si="2"/>
        <v>1.4326340584269679E-2</v>
      </c>
      <c r="R73" s="40" t="s">
        <v>890</v>
      </c>
    </row>
    <row r="74" spans="2:18" ht="25.95" customHeight="1">
      <c r="B74" s="25" t="s">
        <v>358</v>
      </c>
      <c r="C74" s="20"/>
      <c r="D74" s="18" t="s">
        <v>359</v>
      </c>
      <c r="E74" s="18"/>
      <c r="F74" s="18"/>
      <c r="G74" s="18"/>
      <c r="H74" s="18"/>
      <c r="I74" s="195">
        <v>1</v>
      </c>
      <c r="J74" s="40" t="s">
        <v>541</v>
      </c>
      <c r="K74" s="185">
        <f xml:space="preserve"> I74 * 0.00107639150511824/1.5</f>
        <v>7.1759433674549336E-4</v>
      </c>
      <c r="L74" s="18" t="s">
        <v>622</v>
      </c>
      <c r="M74" s="201">
        <f t="shared" ref="M74:M77" si="24" xml:space="preserve"> $J$6 * K74 * ( 2 * $H$6 / $N$4 ) ^ 0.5</f>
        <v>4.6669496591400121E-4</v>
      </c>
      <c r="N74" s="202">
        <f t="shared" si="0"/>
        <v>5.2195895455758303E-4</v>
      </c>
      <c r="O74" s="18" t="s">
        <v>816</v>
      </c>
      <c r="P74" s="205">
        <f t="shared" si="1"/>
        <v>8.5396638596039898E-3</v>
      </c>
      <c r="Q74" s="205">
        <f t="shared" si="2"/>
        <v>9.5508937228464506E-3</v>
      </c>
      <c r="R74" s="40" t="s">
        <v>887</v>
      </c>
    </row>
    <row r="75" spans="2:18" ht="25.95" customHeight="1">
      <c r="B75" s="25" t="s">
        <v>360</v>
      </c>
      <c r="C75" s="20"/>
      <c r="D75" s="18" t="s">
        <v>361</v>
      </c>
      <c r="E75" s="18"/>
      <c r="F75" s="18"/>
      <c r="G75" s="18"/>
      <c r="H75" s="18"/>
      <c r="I75" s="195">
        <v>2</v>
      </c>
      <c r="J75" s="40" t="s">
        <v>525</v>
      </c>
      <c r="K75" s="102">
        <f t="shared" ref="K75:K76" si="25" xml:space="preserve"> I75 * $B$10</f>
        <v>2.1527830102364802E-3</v>
      </c>
      <c r="L75" s="18" t="s">
        <v>622</v>
      </c>
      <c r="M75" s="201">
        <f t="shared" si="24"/>
        <v>1.4000848977420038E-3</v>
      </c>
      <c r="N75" s="202">
        <f t="shared" si="0"/>
        <v>1.5658768636727493E-3</v>
      </c>
      <c r="O75" s="18" t="s">
        <v>816</v>
      </c>
      <c r="P75" s="205">
        <f t="shared" si="1"/>
        <v>2.5618991578811971E-2</v>
      </c>
      <c r="Q75" s="205">
        <f t="shared" si="2"/>
        <v>2.8652681168539359E-2</v>
      </c>
      <c r="R75" s="40" t="s">
        <v>887</v>
      </c>
    </row>
    <row r="76" spans="2:18" ht="25.95" customHeight="1">
      <c r="B76" s="25" t="s">
        <v>362</v>
      </c>
      <c r="C76" s="20"/>
      <c r="D76" s="18" t="s">
        <v>363</v>
      </c>
      <c r="E76" s="18"/>
      <c r="F76" s="18"/>
      <c r="G76" s="18"/>
      <c r="H76" s="18"/>
      <c r="I76" s="195">
        <v>0.79</v>
      </c>
      <c r="J76" s="40" t="s">
        <v>525</v>
      </c>
      <c r="K76" s="102">
        <f t="shared" si="25"/>
        <v>8.5034928904340968E-4</v>
      </c>
      <c r="L76" s="18" t="s">
        <v>622</v>
      </c>
      <c r="M76" s="201">
        <f t="shared" si="24"/>
        <v>5.5303353460809149E-4</v>
      </c>
      <c r="N76" s="202">
        <f t="shared" si="0"/>
        <v>6.1852136115073597E-4</v>
      </c>
      <c r="O76" s="18" t="s">
        <v>816</v>
      </c>
      <c r="P76" s="205">
        <f t="shared" si="1"/>
        <v>1.0119501673630729E-2</v>
      </c>
      <c r="Q76" s="205">
        <f t="shared" si="2"/>
        <v>1.1317809061573047E-2</v>
      </c>
      <c r="R76" s="40" t="s">
        <v>887</v>
      </c>
    </row>
    <row r="77" spans="2:18" ht="25.95" customHeight="1">
      <c r="B77" s="25" t="s">
        <v>364</v>
      </c>
      <c r="C77" s="20"/>
      <c r="D77" s="18" t="s">
        <v>536</v>
      </c>
      <c r="E77" s="18"/>
      <c r="F77" s="18"/>
      <c r="G77" s="18"/>
      <c r="H77" s="18"/>
      <c r="I77" s="195">
        <v>250</v>
      </c>
      <c r="J77" s="40" t="s">
        <v>539</v>
      </c>
      <c r="K77" s="102">
        <f t="shared" ref="K77" si="26" xml:space="preserve"> I77 * $B$10</f>
        <v>0.26909787627956</v>
      </c>
      <c r="L77" s="18" t="s">
        <v>740</v>
      </c>
      <c r="M77" s="201">
        <f t="shared" si="24"/>
        <v>0.17501061221775047</v>
      </c>
      <c r="N77" s="202">
        <f t="shared" si="0"/>
        <v>0.19573460795909364</v>
      </c>
      <c r="O77" s="18" t="s">
        <v>821</v>
      </c>
      <c r="P77" s="205">
        <f t="shared" si="1"/>
        <v>3.2023739473514961</v>
      </c>
      <c r="Q77" s="205">
        <f t="shared" si="2"/>
        <v>3.5815851460674195</v>
      </c>
      <c r="R77" s="40" t="s">
        <v>890</v>
      </c>
    </row>
    <row r="78" spans="2:18" ht="25.95" customHeight="1">
      <c r="B78" s="25" t="s">
        <v>365</v>
      </c>
      <c r="C78" s="20"/>
      <c r="D78" s="18" t="s">
        <v>526</v>
      </c>
      <c r="E78" s="18"/>
      <c r="F78" s="18"/>
      <c r="G78" s="18"/>
      <c r="H78" s="18"/>
      <c r="I78" s="195">
        <v>6.7000000000000004E-2</v>
      </c>
      <c r="J78" s="40" t="s">
        <v>525</v>
      </c>
      <c r="K78" s="102">
        <f xml:space="preserve"> I78 * $B$10</f>
        <v>7.2118230842922092E-5</v>
      </c>
      <c r="L78" s="18" t="s">
        <v>622</v>
      </c>
      <c r="M78" s="201">
        <f xml:space="preserve"> $J$6 * K78 * ( 2 * $H$6 / $N$4 ) ^ 0.5</f>
        <v>4.6902844074357134E-5</v>
      </c>
      <c r="N78" s="202">
        <f t="shared" si="0"/>
        <v>5.2456874933037106E-5</v>
      </c>
      <c r="O78" s="18" t="s">
        <v>816</v>
      </c>
      <c r="P78" s="205">
        <f t="shared" si="1"/>
        <v>8.5823621789020118E-4</v>
      </c>
      <c r="Q78" s="205">
        <f t="shared" si="2"/>
        <v>9.5986481914606863E-4</v>
      </c>
      <c r="R78" s="40" t="s">
        <v>887</v>
      </c>
    </row>
    <row r="79" spans="2:18" ht="25.95" customHeight="1">
      <c r="B79" s="25" t="s">
        <v>366</v>
      </c>
      <c r="C79" s="20"/>
      <c r="D79" s="18" t="s">
        <v>527</v>
      </c>
      <c r="E79" s="18"/>
      <c r="F79" s="18"/>
      <c r="G79" s="18"/>
      <c r="H79" s="18"/>
      <c r="I79" s="195">
        <v>0.53</v>
      </c>
      <c r="J79" s="40" t="s">
        <v>540</v>
      </c>
      <c r="K79" s="102">
        <f t="shared" ref="K79:K85" si="27" xml:space="preserve"> I79 * $I$10</f>
        <v>0.3004464</v>
      </c>
      <c r="L79" s="36" t="s">
        <v>623</v>
      </c>
      <c r="M79" s="201">
        <f t="shared" ref="M79:M85" si="28" xml:space="preserve"> $J$6 * K79 * ( 2 * $H$6 / $N$4 ) ^ 0.5</f>
        <v>0.19539845178114135</v>
      </c>
      <c r="N79" s="202">
        <f t="shared" si="0"/>
        <v>0.21853668683593372</v>
      </c>
      <c r="O79" s="36" t="s">
        <v>822</v>
      </c>
      <c r="P79" s="205">
        <f t="shared" si="1"/>
        <v>3.5754341031513688</v>
      </c>
      <c r="Q79" s="205">
        <f t="shared" si="2"/>
        <v>3.9988214634273813</v>
      </c>
      <c r="R79" s="103" t="s">
        <v>891</v>
      </c>
    </row>
    <row r="80" spans="2:18" ht="25.95" customHeight="1">
      <c r="B80" s="25" t="s">
        <v>367</v>
      </c>
      <c r="C80" s="20"/>
      <c r="D80" s="18" t="s">
        <v>528</v>
      </c>
      <c r="E80" s="18"/>
      <c r="F80" s="18"/>
      <c r="G80" s="18"/>
      <c r="H80" s="18"/>
      <c r="I80" s="195">
        <v>0.33</v>
      </c>
      <c r="J80" s="40" t="s">
        <v>540</v>
      </c>
      <c r="K80" s="102">
        <f t="shared" si="27"/>
        <v>0.1870704</v>
      </c>
      <c r="L80" s="36" t="s">
        <v>623</v>
      </c>
      <c r="M80" s="201">
        <f t="shared" si="28"/>
        <v>0.12166318695806913</v>
      </c>
      <c r="N80" s="202">
        <f t="shared" ref="N80:N93" si="29" xml:space="preserve"> $J$6 * K80 * ( 2 * $H$6 / $N$5 ) ^ 0.5</f>
        <v>0.13607001255822285</v>
      </c>
      <c r="O80" s="36" t="s">
        <v>822</v>
      </c>
      <c r="P80" s="205">
        <f t="shared" ref="P80:P93" si="30">M80 * $L$10</f>
        <v>2.2262136868678333</v>
      </c>
      <c r="Q80" s="205">
        <f t="shared" ref="Q80:Q93" si="31">N80 * $L$10</f>
        <v>2.4898322319453499</v>
      </c>
      <c r="R80" s="103" t="s">
        <v>891</v>
      </c>
    </row>
    <row r="81" spans="2:18" ht="25.95" customHeight="1">
      <c r="B81" s="25" t="s">
        <v>368</v>
      </c>
      <c r="C81" s="20"/>
      <c r="D81" s="18" t="s">
        <v>529</v>
      </c>
      <c r="E81" s="18"/>
      <c r="F81" s="18"/>
      <c r="G81" s="18"/>
      <c r="H81" s="18"/>
      <c r="I81" s="195">
        <v>0.33</v>
      </c>
      <c r="J81" s="40" t="s">
        <v>540</v>
      </c>
      <c r="K81" s="102">
        <f t="shared" si="27"/>
        <v>0.1870704</v>
      </c>
      <c r="L81" s="36" t="s">
        <v>623</v>
      </c>
      <c r="M81" s="201">
        <f t="shared" si="28"/>
        <v>0.12166318695806913</v>
      </c>
      <c r="N81" s="202">
        <f t="shared" si="29"/>
        <v>0.13607001255822285</v>
      </c>
      <c r="O81" s="36" t="s">
        <v>822</v>
      </c>
      <c r="P81" s="205">
        <f t="shared" si="30"/>
        <v>2.2262136868678333</v>
      </c>
      <c r="Q81" s="205">
        <f t="shared" si="31"/>
        <v>2.4898322319453499</v>
      </c>
      <c r="R81" s="103" t="s">
        <v>891</v>
      </c>
    </row>
    <row r="82" spans="2:18" ht="25.95" customHeight="1">
      <c r="B82" s="25" t="s">
        <v>369</v>
      </c>
      <c r="C82" s="20"/>
      <c r="D82" s="18" t="s">
        <v>530</v>
      </c>
      <c r="E82" s="18"/>
      <c r="F82" s="18"/>
      <c r="G82" s="18"/>
      <c r="H82" s="18"/>
      <c r="I82" s="195">
        <v>2.2999999999999998</v>
      </c>
      <c r="J82" s="40" t="s">
        <v>540</v>
      </c>
      <c r="K82" s="102">
        <f t="shared" si="27"/>
        <v>1.3038239999999996</v>
      </c>
      <c r="L82" s="36" t="s">
        <v>623</v>
      </c>
      <c r="M82" s="201">
        <f t="shared" si="28"/>
        <v>0.84795554546533014</v>
      </c>
      <c r="N82" s="202">
        <f t="shared" si="29"/>
        <v>0.94836675419367433</v>
      </c>
      <c r="O82" s="36" t="s">
        <v>822</v>
      </c>
      <c r="P82" s="205">
        <f t="shared" si="30"/>
        <v>15.516034787260653</v>
      </c>
      <c r="Q82" s="205">
        <f t="shared" si="31"/>
        <v>17.353376162043347</v>
      </c>
      <c r="R82" s="103" t="s">
        <v>891</v>
      </c>
    </row>
    <row r="83" spans="2:18" ht="25.95" customHeight="1">
      <c r="B83" s="25" t="s">
        <v>370</v>
      </c>
      <c r="C83" s="20"/>
      <c r="D83" s="18" t="s">
        <v>530</v>
      </c>
      <c r="E83" s="18"/>
      <c r="F83" s="18"/>
      <c r="G83" s="18"/>
      <c r="H83" s="18"/>
      <c r="I83" s="195">
        <v>2.1</v>
      </c>
      <c r="J83" s="40" t="s">
        <v>540</v>
      </c>
      <c r="K83" s="102">
        <f t="shared" si="27"/>
        <v>1.190448</v>
      </c>
      <c r="L83" s="36" t="s">
        <v>623</v>
      </c>
      <c r="M83" s="201">
        <f t="shared" si="28"/>
        <v>0.77422028064225812</v>
      </c>
      <c r="N83" s="202">
        <f t="shared" si="29"/>
        <v>0.86590007991596374</v>
      </c>
      <c r="O83" s="36" t="s">
        <v>822</v>
      </c>
      <c r="P83" s="205">
        <f t="shared" si="30"/>
        <v>14.16681437097712</v>
      </c>
      <c r="Q83" s="205">
        <f t="shared" si="31"/>
        <v>15.844386930561321</v>
      </c>
      <c r="R83" s="103" t="s">
        <v>891</v>
      </c>
    </row>
    <row r="84" spans="2:18" ht="25.95" customHeight="1">
      <c r="B84" s="25" t="s">
        <v>371</v>
      </c>
      <c r="C84" s="20"/>
      <c r="D84" s="18" t="s">
        <v>530</v>
      </c>
      <c r="E84" s="18"/>
      <c r="F84" s="18"/>
      <c r="G84" s="18"/>
      <c r="H84" s="18"/>
      <c r="I84" s="195">
        <v>2.7</v>
      </c>
      <c r="J84" s="40" t="s">
        <v>540</v>
      </c>
      <c r="K84" s="102">
        <f t="shared" si="27"/>
        <v>1.5305759999999999</v>
      </c>
      <c r="L84" s="36" t="s">
        <v>623</v>
      </c>
      <c r="M84" s="201">
        <f t="shared" si="28"/>
        <v>0.99542607511147474</v>
      </c>
      <c r="N84" s="202">
        <f t="shared" si="29"/>
        <v>1.1133001027490963</v>
      </c>
      <c r="O84" s="36" t="s">
        <v>822</v>
      </c>
      <c r="P84" s="205">
        <f t="shared" si="30"/>
        <v>18.214475619827727</v>
      </c>
      <c r="Q84" s="205">
        <f t="shared" si="31"/>
        <v>20.371354625007413</v>
      </c>
      <c r="R84" s="103" t="s">
        <v>891</v>
      </c>
    </row>
    <row r="85" spans="2:18" ht="25.95" customHeight="1">
      <c r="B85" s="25" t="s">
        <v>372</v>
      </c>
      <c r="C85" s="20"/>
      <c r="D85" s="18" t="s">
        <v>530</v>
      </c>
      <c r="E85" s="18"/>
      <c r="F85" s="18"/>
      <c r="G85" s="18"/>
      <c r="H85" s="18"/>
      <c r="I85" s="195">
        <v>0.9</v>
      </c>
      <c r="J85" s="40" t="s">
        <v>540</v>
      </c>
      <c r="K85" s="102">
        <f t="shared" si="27"/>
        <v>0.51019199999999998</v>
      </c>
      <c r="L85" s="36" t="s">
        <v>623</v>
      </c>
      <c r="M85" s="201">
        <f t="shared" si="28"/>
        <v>0.33180869170382488</v>
      </c>
      <c r="N85" s="202">
        <f t="shared" si="29"/>
        <v>0.37110003424969873</v>
      </c>
      <c r="O85" s="36" t="s">
        <v>822</v>
      </c>
      <c r="P85" s="205">
        <f t="shared" si="30"/>
        <v>6.0714918732759084</v>
      </c>
      <c r="Q85" s="205">
        <f t="shared" si="31"/>
        <v>6.7904515416691371</v>
      </c>
      <c r="R85" s="103" t="s">
        <v>891</v>
      </c>
    </row>
    <row r="86" spans="2:18" ht="25.95" customHeight="1">
      <c r="B86" s="25" t="s">
        <v>373</v>
      </c>
      <c r="C86" s="20"/>
      <c r="D86" s="18" t="s">
        <v>531</v>
      </c>
      <c r="E86" s="18"/>
      <c r="F86" s="18"/>
      <c r="G86" s="18"/>
      <c r="H86" s="18"/>
      <c r="I86" s="195">
        <v>4</v>
      </c>
      <c r="J86" s="40" t="s">
        <v>539</v>
      </c>
      <c r="K86" s="102">
        <f t="shared" ref="K86:K89" si="32" xml:space="preserve"> I86 * $B$10</f>
        <v>4.3055660204729604E-3</v>
      </c>
      <c r="L86" s="18" t="s">
        <v>740</v>
      </c>
      <c r="M86" s="201">
        <f t="shared" ref="M86" si="33" xml:space="preserve"> $J$6 * K86 * ( 2 * $H$6 / $N$4 ) ^ 0.5</f>
        <v>2.8001697954840076E-3</v>
      </c>
      <c r="N86" s="202">
        <f t="shared" si="29"/>
        <v>3.1317537273454986E-3</v>
      </c>
      <c r="O86" s="18" t="s">
        <v>821</v>
      </c>
      <c r="P86" s="205">
        <f t="shared" si="30"/>
        <v>5.1237983157623943E-2</v>
      </c>
      <c r="Q86" s="205">
        <f t="shared" si="31"/>
        <v>5.7305362337078718E-2</v>
      </c>
      <c r="R86" s="40" t="s">
        <v>890</v>
      </c>
    </row>
    <row r="87" spans="2:18" ht="25.95" customHeight="1">
      <c r="B87" s="25" t="s">
        <v>374</v>
      </c>
      <c r="C87" s="20"/>
      <c r="D87" s="18" t="s">
        <v>532</v>
      </c>
      <c r="E87" s="18"/>
      <c r="F87" s="18"/>
      <c r="G87" s="18"/>
      <c r="H87" s="18"/>
      <c r="I87" s="195">
        <v>1.33</v>
      </c>
      <c r="J87" s="40" t="s">
        <v>525</v>
      </c>
      <c r="K87" s="102">
        <f t="shared" si="32"/>
        <v>1.4316007018072593E-3</v>
      </c>
      <c r="L87" s="18" t="s">
        <v>622</v>
      </c>
      <c r="M87" s="201">
        <f t="shared" ref="M87:M93" si="34" xml:space="preserve"> $J$6 * K87 * ( 2 * $H$6 / $N$4 ) ^ 0.5</f>
        <v>9.3105645699843246E-4</v>
      </c>
      <c r="N87" s="202">
        <f t="shared" si="29"/>
        <v>1.0413081143423784E-3</v>
      </c>
      <c r="O87" s="18" t="s">
        <v>816</v>
      </c>
      <c r="P87" s="205">
        <f t="shared" si="30"/>
        <v>1.703662939990996E-2</v>
      </c>
      <c r="Q87" s="205">
        <f t="shared" si="31"/>
        <v>1.9054032977078673E-2</v>
      </c>
      <c r="R87" s="40" t="s">
        <v>887</v>
      </c>
    </row>
    <row r="88" spans="2:18" ht="25.95" customHeight="1">
      <c r="B88" s="25" t="s">
        <v>375</v>
      </c>
      <c r="C88" s="20"/>
      <c r="D88" s="18" t="s">
        <v>533</v>
      </c>
      <c r="E88" s="18"/>
      <c r="F88" s="18"/>
      <c r="G88" s="18"/>
      <c r="H88" s="18"/>
      <c r="I88" s="195">
        <v>0.67</v>
      </c>
      <c r="J88" s="40" t="s">
        <v>525</v>
      </c>
      <c r="K88" s="102">
        <f t="shared" si="32"/>
        <v>7.2118230842922086E-4</v>
      </c>
      <c r="L88" s="18" t="s">
        <v>622</v>
      </c>
      <c r="M88" s="201">
        <f t="shared" si="34"/>
        <v>4.6902844074357127E-4</v>
      </c>
      <c r="N88" s="202">
        <f t="shared" si="29"/>
        <v>5.2456874933037108E-4</v>
      </c>
      <c r="O88" s="18" t="s">
        <v>816</v>
      </c>
      <c r="P88" s="205">
        <f t="shared" si="30"/>
        <v>8.5823621789020109E-3</v>
      </c>
      <c r="Q88" s="205">
        <f t="shared" si="31"/>
        <v>9.5986481914606854E-3</v>
      </c>
      <c r="R88" s="40" t="s">
        <v>887</v>
      </c>
    </row>
    <row r="89" spans="2:18" ht="25.95" customHeight="1">
      <c r="B89" s="25" t="s">
        <v>376</v>
      </c>
      <c r="C89" s="20"/>
      <c r="D89" s="18" t="s">
        <v>534</v>
      </c>
      <c r="E89" s="18"/>
      <c r="F89" s="18"/>
      <c r="G89" s="18"/>
      <c r="H89" s="18"/>
      <c r="I89" s="195">
        <v>2</v>
      </c>
      <c r="J89" s="40" t="s">
        <v>525</v>
      </c>
      <c r="K89" s="102">
        <f t="shared" si="32"/>
        <v>2.1527830102364802E-3</v>
      </c>
      <c r="L89" s="18" t="s">
        <v>622</v>
      </c>
      <c r="M89" s="201">
        <f t="shared" si="34"/>
        <v>1.4000848977420038E-3</v>
      </c>
      <c r="N89" s="202">
        <f t="shared" si="29"/>
        <v>1.5658768636727493E-3</v>
      </c>
      <c r="O89" s="18" t="s">
        <v>816</v>
      </c>
      <c r="P89" s="205">
        <f t="shared" si="30"/>
        <v>2.5618991578811971E-2</v>
      </c>
      <c r="Q89" s="205">
        <f t="shared" si="31"/>
        <v>2.8652681168539359E-2</v>
      </c>
      <c r="R89" s="40" t="s">
        <v>887</v>
      </c>
    </row>
    <row r="90" spans="2:18" ht="25.95" customHeight="1">
      <c r="B90" s="25" t="s">
        <v>377</v>
      </c>
      <c r="C90" s="20"/>
      <c r="D90" s="18" t="s">
        <v>537</v>
      </c>
      <c r="E90" s="18"/>
      <c r="F90" s="18"/>
      <c r="G90" s="18"/>
      <c r="H90" s="18"/>
      <c r="I90" s="195">
        <v>330</v>
      </c>
      <c r="J90" s="40" t="s">
        <v>539</v>
      </c>
      <c r="K90" s="102">
        <f t="shared" ref="K90:K91" si="35" xml:space="preserve"> I90 * $B$10</f>
        <v>0.35520919668901924</v>
      </c>
      <c r="L90" s="18" t="s">
        <v>740</v>
      </c>
      <c r="M90" s="201">
        <f t="shared" si="34"/>
        <v>0.23101400812743064</v>
      </c>
      <c r="N90" s="202">
        <f t="shared" si="29"/>
        <v>0.25836968250600367</v>
      </c>
      <c r="O90" s="18" t="s">
        <v>821</v>
      </c>
      <c r="P90" s="205">
        <f t="shared" si="30"/>
        <v>4.2271336105039756</v>
      </c>
      <c r="Q90" s="205">
        <f t="shared" si="31"/>
        <v>4.7276923928089944</v>
      </c>
      <c r="R90" s="40" t="s">
        <v>890</v>
      </c>
    </row>
    <row r="91" spans="2:18" ht="25.95" customHeight="1">
      <c r="B91" s="25" t="s">
        <v>378</v>
      </c>
      <c r="C91" s="20"/>
      <c r="D91" s="18" t="s">
        <v>544</v>
      </c>
      <c r="E91" s="18"/>
      <c r="F91" s="18"/>
      <c r="G91" s="18"/>
      <c r="H91" s="18"/>
      <c r="I91" s="195">
        <v>410</v>
      </c>
      <c r="J91" s="40" t="s">
        <v>539</v>
      </c>
      <c r="K91" s="102">
        <f t="shared" si="35"/>
        <v>0.44132051709847842</v>
      </c>
      <c r="L91" s="18" t="s">
        <v>740</v>
      </c>
      <c r="M91" s="201">
        <f t="shared" si="34"/>
        <v>0.28701740403711073</v>
      </c>
      <c r="N91" s="202">
        <f t="shared" si="29"/>
        <v>0.32100475705291359</v>
      </c>
      <c r="O91" s="18" t="s">
        <v>821</v>
      </c>
      <c r="P91" s="205">
        <f t="shared" si="30"/>
        <v>5.251893273656453</v>
      </c>
      <c r="Q91" s="205">
        <f t="shared" si="31"/>
        <v>5.8737996395505681</v>
      </c>
      <c r="R91" s="40" t="s">
        <v>890</v>
      </c>
    </row>
    <row r="92" spans="2:18" ht="25.95" customHeight="1">
      <c r="B92" s="25" t="s">
        <v>379</v>
      </c>
      <c r="C92" s="20"/>
      <c r="D92" s="18" t="s">
        <v>538</v>
      </c>
      <c r="E92" s="18"/>
      <c r="F92" s="18"/>
      <c r="G92" s="18"/>
      <c r="H92" s="18"/>
      <c r="I92" s="195">
        <v>1.3</v>
      </c>
      <c r="J92" s="40" t="s">
        <v>542</v>
      </c>
      <c r="K92" s="102">
        <f xml:space="preserve"> I92 * $E$4</f>
        <v>123.5</v>
      </c>
      <c r="L92" s="18" t="s">
        <v>740</v>
      </c>
      <c r="M92" s="201">
        <f t="shared" si="34"/>
        <v>80.319513879916542</v>
      </c>
      <c r="N92" s="202">
        <f t="shared" si="29"/>
        <v>89.830601479125107</v>
      </c>
      <c r="O92" s="18" t="s">
        <v>821</v>
      </c>
      <c r="P92" s="205">
        <f t="shared" si="30"/>
        <v>1469.7001253441347</v>
      </c>
      <c r="Q92" s="205">
        <f t="shared" si="31"/>
        <v>1643.7356238360039</v>
      </c>
      <c r="R92" s="40" t="s">
        <v>890</v>
      </c>
    </row>
    <row r="93" spans="2:18" ht="25.95" customHeight="1" thickBot="1">
      <c r="B93" s="41" t="s">
        <v>380</v>
      </c>
      <c r="C93" s="27"/>
      <c r="D93" s="37" t="s">
        <v>545</v>
      </c>
      <c r="E93" s="37"/>
      <c r="F93" s="37"/>
      <c r="G93" s="37"/>
      <c r="H93" s="37"/>
      <c r="I93" s="196">
        <v>1.6</v>
      </c>
      <c r="J93" s="38" t="s">
        <v>542</v>
      </c>
      <c r="K93" s="104">
        <f xml:space="preserve"> I93 * $E$4</f>
        <v>152</v>
      </c>
      <c r="L93" s="37" t="s">
        <v>740</v>
      </c>
      <c r="M93" s="203">
        <f t="shared" si="34"/>
        <v>98.854786313743418</v>
      </c>
      <c r="N93" s="204">
        <f t="shared" si="29"/>
        <v>110.56074028200011</v>
      </c>
      <c r="O93" s="37" t="s">
        <v>821</v>
      </c>
      <c r="P93" s="206">
        <f t="shared" si="30"/>
        <v>1808.8616927312426</v>
      </c>
      <c r="Q93" s="206">
        <f t="shared" si="31"/>
        <v>2023.0592293366199</v>
      </c>
      <c r="R93" s="38" t="s">
        <v>890</v>
      </c>
    </row>
  </sheetData>
  <mergeCells count="3">
    <mergeCell ref="E7:K7"/>
    <mergeCell ref="L7:R7"/>
    <mergeCell ref="K12:R13"/>
  </mergeCells>
  <pageMargins left="0.75" right="0.7" top="0.75" bottom="0.75" header="0.3" footer="0.3"/>
  <pageSetup scale="60" orientation="landscape" r:id="rId1"/>
  <headerFooter>
    <oddHeader>&amp;L&amp;14National Institute of Standards &amp; Technology - CONTAM Library&amp;C&amp;14Enclosure Surface Leakage Areas&amp;R&amp;14&amp;A</oddHeader>
    <oddFooter>&amp;L&amp;14Units Conversion by Varkie Thomas, Ph.D., P.E.&amp;C&amp;14College of Architecture&amp;R&amp;14Illinois Institute of Technology, Chicago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B1:U87"/>
  <sheetViews>
    <sheetView tabSelected="1" zoomScale="75" zoomScaleNormal="75" workbookViewId="0">
      <selection activeCell="H6" sqref="H6:J6"/>
    </sheetView>
  </sheetViews>
  <sheetFormatPr defaultRowHeight="25.95" customHeight="1"/>
  <cols>
    <col min="1" max="1" width="1.69921875" style="16" customWidth="1"/>
    <col min="2" max="8" width="9.19921875" style="16" customWidth="1"/>
    <col min="9" max="10" width="10.69921875" style="16" customWidth="1"/>
    <col min="11" max="11" width="10.69921875" style="17" customWidth="1"/>
    <col min="12" max="12" width="10.69921875" style="16" customWidth="1"/>
    <col min="13" max="14" width="11.69921875" style="16" customWidth="1"/>
    <col min="15" max="15" width="10.69921875" style="16" customWidth="1"/>
    <col min="16" max="17" width="11.69921875" style="16" customWidth="1"/>
    <col min="18" max="18" width="11.19921875" style="16" customWidth="1"/>
    <col min="19" max="20" width="1.69921875" style="16" customWidth="1"/>
    <col min="21" max="16384" width="8.796875" style="16"/>
  </cols>
  <sheetData>
    <row r="1" spans="2:21" ht="25.95" customHeight="1" thickBot="1">
      <c r="B1" s="86">
        <v>10</v>
      </c>
      <c r="C1" s="16">
        <v>8.5</v>
      </c>
      <c r="D1" s="16">
        <v>8.5</v>
      </c>
      <c r="E1" s="16">
        <v>8.5</v>
      </c>
      <c r="F1" s="16">
        <v>8.5</v>
      </c>
      <c r="G1" s="16">
        <v>8.5</v>
      </c>
      <c r="H1" s="16">
        <v>8.5</v>
      </c>
      <c r="I1" s="86">
        <v>10</v>
      </c>
      <c r="J1" s="86">
        <v>10</v>
      </c>
      <c r="K1" s="86">
        <v>10</v>
      </c>
      <c r="L1" s="86">
        <v>10</v>
      </c>
      <c r="M1" s="86">
        <v>11</v>
      </c>
      <c r="N1" s="86">
        <v>11</v>
      </c>
      <c r="O1" s="86">
        <v>10</v>
      </c>
      <c r="P1" s="86">
        <v>11</v>
      </c>
      <c r="Q1" s="86">
        <v>11</v>
      </c>
      <c r="R1" s="86">
        <v>10.5</v>
      </c>
      <c r="S1" s="86"/>
      <c r="T1" s="86"/>
      <c r="U1" s="86"/>
    </row>
    <row r="2" spans="2:21" ht="25.95" customHeight="1" thickBot="1">
      <c r="B2" s="155" t="s">
        <v>943</v>
      </c>
      <c r="C2" s="156"/>
      <c r="D2" s="57" t="s">
        <v>928</v>
      </c>
      <c r="E2" s="47" t="s">
        <v>902</v>
      </c>
      <c r="F2" s="47" t="s">
        <v>903</v>
      </c>
      <c r="G2" s="213" t="s">
        <v>928</v>
      </c>
      <c r="H2" s="46" t="s">
        <v>897</v>
      </c>
      <c r="I2" s="46" t="s">
        <v>898</v>
      </c>
      <c r="J2" s="46" t="s">
        <v>898</v>
      </c>
      <c r="K2" s="47" t="s">
        <v>904</v>
      </c>
      <c r="L2" s="48" t="s">
        <v>905</v>
      </c>
      <c r="M2" s="70" t="s">
        <v>907</v>
      </c>
      <c r="N2" s="126" t="s">
        <v>909</v>
      </c>
      <c r="O2" s="74" t="s">
        <v>911</v>
      </c>
      <c r="P2" s="49" t="s">
        <v>895</v>
      </c>
      <c r="Q2" s="47" t="s">
        <v>914</v>
      </c>
      <c r="R2" s="50" t="s">
        <v>916</v>
      </c>
    </row>
    <row r="3" spans="2:21" ht="25.95" customHeight="1" thickBot="1">
      <c r="B3" s="154" t="s">
        <v>935</v>
      </c>
      <c r="C3" s="234" t="s">
        <v>936</v>
      </c>
      <c r="D3" s="212" t="s">
        <v>892</v>
      </c>
      <c r="E3" s="56" t="s">
        <v>938</v>
      </c>
      <c r="F3" s="56" t="s">
        <v>939</v>
      </c>
      <c r="G3" s="214" t="s">
        <v>894</v>
      </c>
      <c r="H3" s="214" t="s">
        <v>899</v>
      </c>
      <c r="I3" s="214" t="s">
        <v>900</v>
      </c>
      <c r="J3" s="214" t="s">
        <v>901</v>
      </c>
      <c r="K3" s="66" t="s">
        <v>893</v>
      </c>
      <c r="L3" s="67" t="s">
        <v>906</v>
      </c>
      <c r="M3" s="71" t="s">
        <v>908</v>
      </c>
      <c r="N3" s="127" t="s">
        <v>910</v>
      </c>
      <c r="O3" s="75" t="s">
        <v>912</v>
      </c>
      <c r="P3" s="68" t="s">
        <v>913</v>
      </c>
      <c r="Q3" s="65" t="s">
        <v>915</v>
      </c>
      <c r="R3" s="69" t="s">
        <v>915</v>
      </c>
    </row>
    <row r="4" spans="2:21" ht="25.95" customHeight="1" thickBot="1">
      <c r="B4" s="210" t="s">
        <v>949</v>
      </c>
      <c r="C4" s="100"/>
      <c r="D4" s="232">
        <v>0</v>
      </c>
      <c r="E4" s="233">
        <v>95</v>
      </c>
      <c r="F4" s="233">
        <v>75</v>
      </c>
      <c r="G4" s="130">
        <f>D4*0.3048</f>
        <v>0</v>
      </c>
      <c r="H4" s="59">
        <f>101325*(1-2.25577*(10^(-5))*G4)^5.2555</f>
        <v>101325</v>
      </c>
      <c r="I4" s="78">
        <f>H4*0.0002953</f>
        <v>29.921272500000001</v>
      </c>
      <c r="J4" s="79">
        <f>I4*0.48982</f>
        <v>14.656037695949999</v>
      </c>
      <c r="K4" s="60">
        <f>100.45+33.193*J9+2.319*J9^2+0.17074*J9^3+1.2063*(I9*0.4897705)^3</f>
        <v>65.933444437826054</v>
      </c>
      <c r="L4" s="61">
        <f>((O4/K9)/(1-(1-(O4/K9))*(G9/J4)))*100</f>
        <v>39.869161407394429</v>
      </c>
      <c r="M4" s="72">
        <f>0.7543*(Q4*(1+1.6078*O4))/I4</f>
        <v>14.30156203115213</v>
      </c>
      <c r="N4" s="124">
        <f xml:space="preserve"> 1/M4</f>
        <v>6.9922432096701556E-2</v>
      </c>
      <c r="O4" s="76">
        <f>((1093-0.556*F4)*F9 - 0.24*(E4-F4))/(1093 + 0.444*E4-F4)</f>
        <v>1.4137717950541305E-2</v>
      </c>
      <c r="P4" s="62">
        <f>0.24*E4+O4*(1061+0.444*E4)</f>
        <v>38.396447688678158</v>
      </c>
      <c r="Q4" s="63">
        <f>E4+459.7</f>
        <v>554.70000000000005</v>
      </c>
      <c r="R4" s="64">
        <f>F4+459.7</f>
        <v>534.70000000000005</v>
      </c>
    </row>
    <row r="5" spans="2:21" ht="25.95" customHeight="1" thickBot="1">
      <c r="B5" s="211" t="s">
        <v>950</v>
      </c>
      <c r="C5" s="101"/>
      <c r="D5" s="231">
        <v>7500</v>
      </c>
      <c r="E5" s="134">
        <f>E4 - D7 * ($D5 - $D4)</f>
        <v>68.3</v>
      </c>
      <c r="F5" s="133">
        <f>IF(F4-$D$8*($D5-$D4)&gt;E5,E5,(F4-$D$8*($D5-$D4)))</f>
        <v>57.45</v>
      </c>
      <c r="G5" s="132">
        <f>D5*0.3048</f>
        <v>2286</v>
      </c>
      <c r="H5" s="51">
        <f>101325*(1-2.25577*(10^(-5))*G5)^5.2555</f>
        <v>76714.124156906648</v>
      </c>
      <c r="I5" s="80">
        <f>H5*0.0002953</f>
        <v>22.653680863534536</v>
      </c>
      <c r="J5" s="129">
        <f>I5*0.48982</f>
        <v>11.096225960576486</v>
      </c>
      <c r="K5" s="58">
        <f>100.45+33.193*Q9+2.319*Q9^2+0.17074*Q9^3+1.2063*(P9*0.4897705)^3</f>
        <v>51.121254024623795</v>
      </c>
      <c r="L5" s="52">
        <f>((O5/R9)/(1-(1-(O5/R9))*(N9/J5)))*100</f>
        <v>55.743796600338968</v>
      </c>
      <c r="M5" s="73">
        <f>0.7543*(Q5*(1+1.6078*O5))/I5</f>
        <v>17.889159930302853</v>
      </c>
      <c r="N5" s="125">
        <f xml:space="preserve"> 1/M5</f>
        <v>5.5899774159102765E-2</v>
      </c>
      <c r="O5" s="77">
        <f>((1093-0.556*F5)*M9 - 0.24*(E5-F5))/(1093 + 0.444*E5-F5)</f>
        <v>1.0908157009312502E-2</v>
      </c>
      <c r="P5" s="53">
        <f>0.24*E5+O5*(1061+0.444*E5)</f>
        <v>28.296346629819368</v>
      </c>
      <c r="Q5" s="54">
        <f>E5+459.7</f>
        <v>528</v>
      </c>
      <c r="R5" s="55">
        <f>F5+459.7</f>
        <v>517.15</v>
      </c>
    </row>
    <row r="6" spans="2:21" ht="25.95" customHeight="1" thickBot="1">
      <c r="B6" s="199" t="s">
        <v>946</v>
      </c>
      <c r="C6" s="88"/>
      <c r="D6" s="89"/>
      <c r="E6" s="90"/>
      <c r="F6" s="89"/>
      <c r="G6" s="90"/>
      <c r="H6" s="230">
        <v>3.5000000000000003E-2</v>
      </c>
      <c r="I6" s="153" t="s">
        <v>820</v>
      </c>
      <c r="J6" s="230">
        <v>0.65</v>
      </c>
      <c r="K6" s="135" t="s">
        <v>815</v>
      </c>
      <c r="L6" s="131"/>
      <c r="M6" s="122"/>
      <c r="N6" s="121"/>
      <c r="O6" s="166" t="s">
        <v>814</v>
      </c>
      <c r="P6" s="44"/>
      <c r="Q6" s="45"/>
      <c r="R6" s="128"/>
    </row>
    <row r="7" spans="2:21" ht="25.95" customHeight="1">
      <c r="B7" s="147" t="s">
        <v>941</v>
      </c>
      <c r="C7" s="148"/>
      <c r="D7" s="149">
        <v>3.5599999999999998E-3</v>
      </c>
      <c r="E7" s="221" t="s">
        <v>933</v>
      </c>
      <c r="F7" s="222"/>
      <c r="G7" s="222"/>
      <c r="H7" s="222"/>
      <c r="I7" s="222"/>
      <c r="J7" s="222"/>
      <c r="K7" s="223"/>
      <c r="L7" s="221" t="s">
        <v>933</v>
      </c>
      <c r="M7" s="222"/>
      <c r="N7" s="222"/>
      <c r="O7" s="222"/>
      <c r="P7" s="222"/>
      <c r="Q7" s="222"/>
      <c r="R7" s="223"/>
    </row>
    <row r="8" spans="2:21" ht="25.95" customHeight="1">
      <c r="B8" s="136" t="s">
        <v>940</v>
      </c>
      <c r="C8" s="87"/>
      <c r="D8" s="150">
        <v>2.3400000000000001E-3</v>
      </c>
      <c r="E8" s="175" t="s">
        <v>917</v>
      </c>
      <c r="F8" s="176" t="s">
        <v>918</v>
      </c>
      <c r="G8" s="176" t="s">
        <v>919</v>
      </c>
      <c r="H8" s="176" t="s">
        <v>920</v>
      </c>
      <c r="I8" s="176" t="s">
        <v>921</v>
      </c>
      <c r="J8" s="176" t="s">
        <v>922</v>
      </c>
      <c r="K8" s="177" t="s">
        <v>923</v>
      </c>
      <c r="L8" s="178" t="s">
        <v>917</v>
      </c>
      <c r="M8" s="176" t="s">
        <v>918</v>
      </c>
      <c r="N8" s="176" t="s">
        <v>919</v>
      </c>
      <c r="O8" s="176" t="s">
        <v>920</v>
      </c>
      <c r="P8" s="176" t="s">
        <v>921</v>
      </c>
      <c r="Q8" s="176" t="s">
        <v>922</v>
      </c>
      <c r="R8" s="177" t="s">
        <v>923</v>
      </c>
    </row>
    <row r="9" spans="2:21" ht="25.95" customHeight="1" thickBot="1">
      <c r="B9" s="151" t="s">
        <v>942</v>
      </c>
      <c r="C9" s="123"/>
      <c r="D9" s="152"/>
      <c r="E9" s="179">
        <f xml:space="preserve"> EXP((-10440.397/R4)+(-11.29465) + (-0.027022355*R4) + (0.00001289036*R4*R4) + (-0.0000000024780681*R4^3)+(6.5459673*LN(R4)))</f>
        <v>0.43050566941181179</v>
      </c>
      <c r="F9" s="180">
        <f>0.62198*E9/(J4-E9)</f>
        <v>1.8822910507756949E-2</v>
      </c>
      <c r="G9" s="181">
        <f xml:space="preserve"> EXP((-10440.397/Q4)+(-11.29465) + (-0.027022355*Q4) + (0.00001289036*Q4*Q4) + (-0.0000000024780681*Q4^3)+(6.5459673*LN(Q4)))</f>
        <v>0.8169985641775287</v>
      </c>
      <c r="H9" s="180">
        <f>G9*2.041772658</f>
        <v>1.6681253299629366</v>
      </c>
      <c r="I9" s="180">
        <f>(I4*O4)/(0.62198+O4)</f>
        <v>0.66500035982204475</v>
      </c>
      <c r="J9" s="180">
        <f>LN(I9*0.4897705)</f>
        <v>-1.1217860621832974</v>
      </c>
      <c r="K9" s="182">
        <f>0.62198*(G9/(J4-G9))</f>
        <v>3.6719078695318048E-2</v>
      </c>
      <c r="L9" s="183">
        <f xml:space="preserve"> EXP((-10440.397/R5)+(-11.29465) + (-0.027022355*R5) + (0.00001289036*R5*R5) + (-0.0000000024780681*R5^3)+(6.5459673*LN(R5)))</f>
        <v>0.2342188912510525</v>
      </c>
      <c r="M9" s="180">
        <f>0.62198*L9/(J5-L9)</f>
        <v>1.3411836785830484E-2</v>
      </c>
      <c r="N9" s="181">
        <f xml:space="preserve"> EXP((-10440.397/Q5)+(-11.29465) + (-0.027022355*Q5) + (0.00001289036*Q5*Q5) + (-0.0000000024780681*Q5^3)+(6.5459673*LN(Q5)))</f>
        <v>0.34308612845484088</v>
      </c>
      <c r="O9" s="180">
        <f>N9*2.041772658</f>
        <v>0.70050387641816991</v>
      </c>
      <c r="P9" s="180">
        <f>(I5*O5)/(0.62198+O5)</f>
        <v>0.39044798826067578</v>
      </c>
      <c r="Q9" s="180">
        <f>LN(P9*0.4897705)</f>
        <v>-1.6542788761903038</v>
      </c>
      <c r="R9" s="182">
        <f>0.62198*(N9/(J5-N9))</f>
        <v>1.9844688482418677E-2</v>
      </c>
    </row>
    <row r="10" spans="2:21" ht="25.95" customHeight="1" thickBot="1">
      <c r="B10" s="137">
        <v>1.0763915051182401E-3</v>
      </c>
      <c r="C10" s="138" t="s">
        <v>934</v>
      </c>
      <c r="D10" s="139"/>
      <c r="E10" s="140">
        <v>1.0000000000000002E-4</v>
      </c>
      <c r="F10" s="141" t="s">
        <v>929</v>
      </c>
      <c r="G10" s="139"/>
      <c r="H10" s="139"/>
      <c r="I10" s="140">
        <v>0.56687999999999994</v>
      </c>
      <c r="J10" s="142" t="s">
        <v>930</v>
      </c>
      <c r="K10" s="143"/>
      <c r="L10" s="140">
        <v>18.298170075349837</v>
      </c>
      <c r="M10" s="138" t="s">
        <v>931</v>
      </c>
      <c r="N10" s="144"/>
      <c r="O10" s="140">
        <v>1.6990000000000001</v>
      </c>
      <c r="P10" s="145" t="s">
        <v>932</v>
      </c>
      <c r="Q10" s="139"/>
      <c r="R10" s="146"/>
    </row>
    <row r="11" spans="2:21" ht="25.95" customHeight="1" thickBot="1">
      <c r="B11" s="32"/>
      <c r="C11" s="32"/>
      <c r="H11" s="168"/>
      <c r="I11" s="168"/>
      <c r="J11" s="26"/>
      <c r="K11" s="26"/>
      <c r="L11" s="20"/>
      <c r="M11" s="29"/>
      <c r="N11" s="29"/>
      <c r="O11" s="39"/>
      <c r="P11" s="20"/>
      <c r="Q11" s="20"/>
      <c r="R11" s="20"/>
    </row>
    <row r="12" spans="2:21" ht="25.95" customHeight="1">
      <c r="B12" s="174" t="s">
        <v>944</v>
      </c>
      <c r="C12" s="95"/>
      <c r="D12" s="96"/>
      <c r="E12" s="96"/>
      <c r="F12" s="96"/>
      <c r="G12" s="96"/>
      <c r="H12" s="97"/>
      <c r="I12" s="98"/>
      <c r="J12" s="99"/>
      <c r="K12" s="215" t="s">
        <v>937</v>
      </c>
      <c r="L12" s="216"/>
      <c r="M12" s="216"/>
      <c r="N12" s="216"/>
      <c r="O12" s="216"/>
      <c r="P12" s="216"/>
      <c r="Q12" s="216"/>
      <c r="R12" s="217"/>
    </row>
    <row r="13" spans="2:21" ht="25.95" customHeight="1" thickBot="1">
      <c r="B13" s="173" t="s">
        <v>896</v>
      </c>
      <c r="C13" s="91"/>
      <c r="D13" s="92"/>
      <c r="E13" s="92"/>
      <c r="F13" s="92"/>
      <c r="G13" s="92"/>
      <c r="H13" s="92"/>
      <c r="I13" s="92"/>
      <c r="J13" s="93"/>
      <c r="K13" s="218"/>
      <c r="L13" s="219"/>
      <c r="M13" s="219"/>
      <c r="N13" s="219"/>
      <c r="O13" s="219"/>
      <c r="P13" s="219"/>
      <c r="Q13" s="219"/>
      <c r="R13" s="220"/>
    </row>
    <row r="14" spans="2:21" ht="25.95" customHeight="1" thickBot="1">
      <c r="B14" s="114" t="s">
        <v>557</v>
      </c>
      <c r="C14" s="115"/>
      <c r="D14" s="115" t="s">
        <v>1</v>
      </c>
      <c r="E14" s="115"/>
      <c r="F14" s="115"/>
      <c r="G14" s="115"/>
      <c r="H14" s="116"/>
      <c r="I14" s="115" t="s">
        <v>925</v>
      </c>
      <c r="J14" s="117" t="s">
        <v>926</v>
      </c>
      <c r="K14" s="110" t="s">
        <v>925</v>
      </c>
      <c r="L14" s="111" t="s">
        <v>927</v>
      </c>
      <c r="M14" s="200" t="s">
        <v>947</v>
      </c>
      <c r="N14" s="200" t="s">
        <v>951</v>
      </c>
      <c r="O14" s="111" t="s">
        <v>927</v>
      </c>
      <c r="P14" s="200" t="s">
        <v>948</v>
      </c>
      <c r="Q14" s="200" t="s">
        <v>952</v>
      </c>
      <c r="R14" s="112" t="s">
        <v>926</v>
      </c>
    </row>
    <row r="15" spans="2:21" ht="25.95" customHeight="1">
      <c r="B15" s="25" t="s">
        <v>381</v>
      </c>
      <c r="C15" s="18"/>
      <c r="D15" s="18" t="s">
        <v>742</v>
      </c>
      <c r="E15" s="18"/>
      <c r="F15" s="18"/>
      <c r="G15" s="18"/>
      <c r="H15" s="18"/>
      <c r="I15" s="195">
        <v>4.2</v>
      </c>
      <c r="J15" s="186" t="s">
        <v>741</v>
      </c>
      <c r="K15" s="102">
        <f xml:space="preserve"> I15 * $E$10</f>
        <v>4.2000000000000007E-4</v>
      </c>
      <c r="L15" s="18" t="s">
        <v>622</v>
      </c>
      <c r="M15" s="201">
        <f t="shared" ref="M15" si="0" xml:space="preserve"> $J$6 * K15 * ( 2 * $H$6 / $N$4 ) ^ 0.5</f>
        <v>2.7315138323534376E-4</v>
      </c>
      <c r="N15" s="202">
        <f t="shared" ref="N15" si="1" xml:space="preserve"> $J$6 * K15 * ( 2 * $H$6 / $N$5 ) ^ 0.5</f>
        <v>3.0549678235815834E-4</v>
      </c>
      <c r="O15" s="18" t="s">
        <v>816</v>
      </c>
      <c r="P15" s="205">
        <f t="shared" ref="P15:Q15" si="2">M15 * $L$10</f>
        <v>4.9981704667573824E-3</v>
      </c>
      <c r="Q15" s="205">
        <f t="shared" si="2"/>
        <v>5.5900320810617146E-3</v>
      </c>
      <c r="R15" s="40" t="s">
        <v>887</v>
      </c>
    </row>
    <row r="16" spans="2:21" ht="25.95" customHeight="1">
      <c r="B16" s="25" t="s">
        <v>382</v>
      </c>
      <c r="C16" s="18"/>
      <c r="D16" s="18" t="s">
        <v>743</v>
      </c>
      <c r="E16" s="18"/>
      <c r="F16" s="18"/>
      <c r="G16" s="18"/>
      <c r="H16" s="18"/>
      <c r="I16" s="195">
        <v>6.9</v>
      </c>
      <c r="J16" s="186" t="s">
        <v>741</v>
      </c>
      <c r="K16" s="102">
        <f t="shared" ref="K16:K79" si="3" xml:space="preserve"> I16 * $E$10</f>
        <v>6.9000000000000018E-4</v>
      </c>
      <c r="L16" s="19" t="s">
        <v>622</v>
      </c>
      <c r="M16" s="201">
        <f t="shared" ref="M16:M79" si="4" xml:space="preserve"> $J$6 * K16 * ( 2 * $H$6 / $N$4 ) ^ 0.5</f>
        <v>4.4874870102949331E-4</v>
      </c>
      <c r="N16" s="202">
        <f t="shared" ref="N16:N79" si="5" xml:space="preserve"> $J$6 * K16 * ( 2 * $H$6 / $N$5 ) ^ 0.5</f>
        <v>5.0188757101697439E-4</v>
      </c>
      <c r="O16" s="18" t="s">
        <v>816</v>
      </c>
      <c r="P16" s="205">
        <f t="shared" ref="P16:P79" si="6">M16 * $L$10</f>
        <v>8.2112800525299852E-3</v>
      </c>
      <c r="Q16" s="205">
        <f t="shared" ref="Q16:Q79" si="7">N16 * $L$10</f>
        <v>9.1836241331728179E-3</v>
      </c>
      <c r="R16" s="40" t="s">
        <v>887</v>
      </c>
    </row>
    <row r="17" spans="2:18" ht="25.95" customHeight="1">
      <c r="B17" s="25" t="s">
        <v>383</v>
      </c>
      <c r="C17" s="18"/>
      <c r="D17" s="18" t="s">
        <v>744</v>
      </c>
      <c r="E17" s="18"/>
      <c r="F17" s="18"/>
      <c r="G17" s="18"/>
      <c r="H17" s="18"/>
      <c r="I17" s="195">
        <v>1.5</v>
      </c>
      <c r="J17" s="186" t="s">
        <v>741</v>
      </c>
      <c r="K17" s="102">
        <f t="shared" si="3"/>
        <v>1.5000000000000001E-4</v>
      </c>
      <c r="L17" s="19" t="s">
        <v>622</v>
      </c>
      <c r="M17" s="201">
        <f t="shared" si="4"/>
        <v>9.7554065441194179E-5</v>
      </c>
      <c r="N17" s="202">
        <f t="shared" si="5"/>
        <v>1.0910599369934223E-4</v>
      </c>
      <c r="O17" s="18" t="s">
        <v>816</v>
      </c>
      <c r="P17" s="205">
        <f t="shared" si="6"/>
        <v>1.785060880984779E-3</v>
      </c>
      <c r="Q17" s="205">
        <f t="shared" si="7"/>
        <v>1.9964400289506118E-3</v>
      </c>
      <c r="R17" s="40" t="s">
        <v>887</v>
      </c>
    </row>
    <row r="18" spans="2:18" ht="25.95" customHeight="1">
      <c r="B18" s="25" t="s">
        <v>384</v>
      </c>
      <c r="C18" s="18"/>
      <c r="D18" s="18" t="s">
        <v>745</v>
      </c>
      <c r="E18" s="18"/>
      <c r="F18" s="18"/>
      <c r="G18" s="18"/>
      <c r="H18" s="18"/>
      <c r="I18" s="195">
        <v>0.6</v>
      </c>
      <c r="J18" s="186" t="s">
        <v>741</v>
      </c>
      <c r="K18" s="102">
        <f t="shared" si="3"/>
        <v>6.0000000000000008E-5</v>
      </c>
      <c r="L18" s="19" t="s">
        <v>622</v>
      </c>
      <c r="M18" s="201">
        <f t="shared" si="4"/>
        <v>3.9021626176477672E-5</v>
      </c>
      <c r="N18" s="202">
        <f t="shared" si="5"/>
        <v>4.3642397479736896E-5</v>
      </c>
      <c r="O18" s="18" t="s">
        <v>816</v>
      </c>
      <c r="P18" s="205">
        <f t="shared" si="6"/>
        <v>7.1402435239391164E-4</v>
      </c>
      <c r="Q18" s="205">
        <f t="shared" si="7"/>
        <v>7.9857601158024485E-4</v>
      </c>
      <c r="R18" s="40" t="s">
        <v>887</v>
      </c>
    </row>
    <row r="19" spans="2:18" ht="25.95" customHeight="1">
      <c r="B19" s="25" t="s">
        <v>385</v>
      </c>
      <c r="C19" s="18"/>
      <c r="D19" s="18" t="s">
        <v>746</v>
      </c>
      <c r="E19" s="18"/>
      <c r="F19" s="18"/>
      <c r="G19" s="18"/>
      <c r="H19" s="18"/>
      <c r="I19" s="195">
        <v>11.4</v>
      </c>
      <c r="J19" s="186" t="s">
        <v>741</v>
      </c>
      <c r="K19" s="102">
        <f t="shared" si="3"/>
        <v>1.1400000000000002E-3</v>
      </c>
      <c r="L19" s="19" t="s">
        <v>622</v>
      </c>
      <c r="M19" s="201">
        <f t="shared" si="4"/>
        <v>7.4141089735307582E-4</v>
      </c>
      <c r="N19" s="202">
        <f t="shared" si="5"/>
        <v>8.2920555211500103E-4</v>
      </c>
      <c r="O19" s="18" t="s">
        <v>816</v>
      </c>
      <c r="P19" s="205">
        <f t="shared" si="6"/>
        <v>1.3566462695484323E-2</v>
      </c>
      <c r="Q19" s="205">
        <f t="shared" si="7"/>
        <v>1.5172944220024652E-2</v>
      </c>
      <c r="R19" s="40" t="s">
        <v>887</v>
      </c>
    </row>
    <row r="20" spans="2:18" ht="25.95" customHeight="1">
      <c r="B20" s="25" t="s">
        <v>386</v>
      </c>
      <c r="C20" s="18"/>
      <c r="D20" s="18" t="s">
        <v>747</v>
      </c>
      <c r="E20" s="18"/>
      <c r="F20" s="18"/>
      <c r="G20" s="18"/>
      <c r="H20" s="18"/>
      <c r="I20" s="195">
        <v>4</v>
      </c>
      <c r="J20" s="186" t="s">
        <v>741</v>
      </c>
      <c r="K20" s="102">
        <f t="shared" si="3"/>
        <v>4.0000000000000007E-4</v>
      </c>
      <c r="L20" s="19" t="s">
        <v>622</v>
      </c>
      <c r="M20" s="201">
        <f t="shared" si="4"/>
        <v>2.6014417450985114E-4</v>
      </c>
      <c r="N20" s="202">
        <f t="shared" si="5"/>
        <v>2.909493165315793E-4</v>
      </c>
      <c r="O20" s="18" t="s">
        <v>816</v>
      </c>
      <c r="P20" s="205">
        <f t="shared" si="6"/>
        <v>4.7601623492927441E-3</v>
      </c>
      <c r="Q20" s="205">
        <f t="shared" si="7"/>
        <v>5.3238400772016321E-3</v>
      </c>
      <c r="R20" s="40" t="s">
        <v>887</v>
      </c>
    </row>
    <row r="21" spans="2:18" ht="25.95" customHeight="1">
      <c r="B21" s="25" t="s">
        <v>387</v>
      </c>
      <c r="C21" s="18"/>
      <c r="D21" s="18" t="s">
        <v>748</v>
      </c>
      <c r="E21" s="18"/>
      <c r="F21" s="18"/>
      <c r="G21" s="18"/>
      <c r="H21" s="18"/>
      <c r="I21" s="195">
        <v>6.9</v>
      </c>
      <c r="J21" s="186" t="s">
        <v>741</v>
      </c>
      <c r="K21" s="102">
        <f t="shared" si="3"/>
        <v>6.9000000000000018E-4</v>
      </c>
      <c r="L21" s="19" t="s">
        <v>622</v>
      </c>
      <c r="M21" s="201">
        <f t="shared" si="4"/>
        <v>4.4874870102949331E-4</v>
      </c>
      <c r="N21" s="202">
        <f t="shared" si="5"/>
        <v>5.0188757101697439E-4</v>
      </c>
      <c r="O21" s="18" t="s">
        <v>816</v>
      </c>
      <c r="P21" s="205">
        <f t="shared" si="6"/>
        <v>8.2112800525299852E-3</v>
      </c>
      <c r="Q21" s="205">
        <f t="shared" si="7"/>
        <v>9.1836241331728179E-3</v>
      </c>
      <c r="R21" s="40" t="s">
        <v>887</v>
      </c>
    </row>
    <row r="22" spans="2:18" ht="25.95" customHeight="1">
      <c r="B22" s="25" t="s">
        <v>388</v>
      </c>
      <c r="C22" s="18"/>
      <c r="D22" s="18" t="s">
        <v>749</v>
      </c>
      <c r="E22" s="18"/>
      <c r="F22" s="18"/>
      <c r="G22" s="18"/>
      <c r="H22" s="18"/>
      <c r="I22" s="195">
        <v>1.2</v>
      </c>
      <c r="J22" s="186" t="s">
        <v>741</v>
      </c>
      <c r="K22" s="102">
        <f t="shared" si="3"/>
        <v>1.2000000000000002E-4</v>
      </c>
      <c r="L22" s="19" t="s">
        <v>622</v>
      </c>
      <c r="M22" s="201">
        <f t="shared" si="4"/>
        <v>7.8043252352955343E-5</v>
      </c>
      <c r="N22" s="202">
        <f t="shared" si="5"/>
        <v>8.7284794959473791E-5</v>
      </c>
      <c r="O22" s="18" t="s">
        <v>816</v>
      </c>
      <c r="P22" s="205">
        <f t="shared" si="6"/>
        <v>1.4280487047878233E-3</v>
      </c>
      <c r="Q22" s="205">
        <f t="shared" si="7"/>
        <v>1.5971520231604897E-3</v>
      </c>
      <c r="R22" s="40" t="s">
        <v>887</v>
      </c>
    </row>
    <row r="23" spans="2:18" ht="25.95" customHeight="1">
      <c r="B23" s="25" t="s">
        <v>389</v>
      </c>
      <c r="C23" s="18"/>
      <c r="D23" s="18" t="s">
        <v>750</v>
      </c>
      <c r="E23" s="18"/>
      <c r="F23" s="18"/>
      <c r="G23" s="18"/>
      <c r="H23" s="18"/>
      <c r="I23" s="195">
        <v>1.1000000000000001</v>
      </c>
      <c r="J23" s="186" t="s">
        <v>741</v>
      </c>
      <c r="K23" s="102">
        <f t="shared" si="3"/>
        <v>1.1000000000000003E-4</v>
      </c>
      <c r="L23" s="19" t="s">
        <v>622</v>
      </c>
      <c r="M23" s="201">
        <f t="shared" si="4"/>
        <v>7.1539647990209078E-5</v>
      </c>
      <c r="N23" s="202">
        <f t="shared" si="5"/>
        <v>8.0011062046184315E-5</v>
      </c>
      <c r="O23" s="18" t="s">
        <v>816</v>
      </c>
      <c r="P23" s="205">
        <f t="shared" si="6"/>
        <v>1.309044646055505E-3</v>
      </c>
      <c r="Q23" s="205">
        <f t="shared" si="7"/>
        <v>1.4640560212304489E-3</v>
      </c>
      <c r="R23" s="40" t="s">
        <v>887</v>
      </c>
    </row>
    <row r="24" spans="2:18" ht="25.95" customHeight="1">
      <c r="B24" s="25" t="s">
        <v>390</v>
      </c>
      <c r="C24" s="18"/>
      <c r="D24" s="18" t="s">
        <v>751</v>
      </c>
      <c r="E24" s="18"/>
      <c r="F24" s="18"/>
      <c r="G24" s="18"/>
      <c r="H24" s="18"/>
      <c r="I24" s="195">
        <v>10</v>
      </c>
      <c r="J24" s="186" t="s">
        <v>741</v>
      </c>
      <c r="K24" s="102">
        <f t="shared" si="3"/>
        <v>1.0000000000000002E-3</v>
      </c>
      <c r="L24" s="19" t="s">
        <v>622</v>
      </c>
      <c r="M24" s="201">
        <f t="shared" si="4"/>
        <v>6.5036043627462797E-4</v>
      </c>
      <c r="N24" s="202">
        <f t="shared" si="5"/>
        <v>7.273732913289484E-4</v>
      </c>
      <c r="O24" s="18" t="s">
        <v>816</v>
      </c>
      <c r="P24" s="205">
        <f t="shared" si="6"/>
        <v>1.1900405873231863E-2</v>
      </c>
      <c r="Q24" s="205">
        <f t="shared" si="7"/>
        <v>1.3309600193004083E-2</v>
      </c>
      <c r="R24" s="40" t="s">
        <v>887</v>
      </c>
    </row>
    <row r="25" spans="2:18" ht="25.95" customHeight="1">
      <c r="B25" s="25" t="s">
        <v>391</v>
      </c>
      <c r="C25" s="18"/>
      <c r="D25" s="18" t="s">
        <v>752</v>
      </c>
      <c r="E25" s="18"/>
      <c r="F25" s="18"/>
      <c r="G25" s="18"/>
      <c r="H25" s="18"/>
      <c r="I25" s="195">
        <v>9.1</v>
      </c>
      <c r="J25" s="186" t="s">
        <v>741</v>
      </c>
      <c r="K25" s="102">
        <f t="shared" si="3"/>
        <v>9.1000000000000011E-4</v>
      </c>
      <c r="L25" s="19" t="s">
        <v>622</v>
      </c>
      <c r="M25" s="201">
        <f t="shared" si="4"/>
        <v>5.9182799700991144E-4</v>
      </c>
      <c r="N25" s="202">
        <f t="shared" si="5"/>
        <v>6.6190969510934294E-4</v>
      </c>
      <c r="O25" s="18" t="s">
        <v>816</v>
      </c>
      <c r="P25" s="205">
        <f t="shared" si="6"/>
        <v>1.0829369344640995E-2</v>
      </c>
      <c r="Q25" s="205">
        <f t="shared" si="7"/>
        <v>1.2111736175633714E-2</v>
      </c>
      <c r="R25" s="40" t="s">
        <v>887</v>
      </c>
    </row>
    <row r="26" spans="2:18" ht="25.95" customHeight="1">
      <c r="B26" s="25" t="s">
        <v>392</v>
      </c>
      <c r="C26" s="18"/>
      <c r="D26" s="18" t="s">
        <v>753</v>
      </c>
      <c r="E26" s="18"/>
      <c r="F26" s="18"/>
      <c r="G26" s="18"/>
      <c r="H26" s="18"/>
      <c r="I26" s="195">
        <v>13.2</v>
      </c>
      <c r="J26" s="186" t="s">
        <v>741</v>
      </c>
      <c r="K26" s="102">
        <f t="shared" si="3"/>
        <v>1.3200000000000002E-3</v>
      </c>
      <c r="L26" s="19" t="s">
        <v>622</v>
      </c>
      <c r="M26" s="201">
        <f t="shared" si="4"/>
        <v>8.5847577588250878E-4</v>
      </c>
      <c r="N26" s="202">
        <f t="shared" si="5"/>
        <v>9.6013274455421173E-4</v>
      </c>
      <c r="O26" s="18" t="s">
        <v>816</v>
      </c>
      <c r="P26" s="205">
        <f t="shared" si="6"/>
        <v>1.5708535752666057E-2</v>
      </c>
      <c r="Q26" s="205">
        <f t="shared" si="7"/>
        <v>1.7568672254765386E-2</v>
      </c>
      <c r="R26" s="40" t="s">
        <v>887</v>
      </c>
    </row>
    <row r="27" spans="2:18" ht="25.95" customHeight="1">
      <c r="B27" s="25" t="s">
        <v>393</v>
      </c>
      <c r="C27" s="18"/>
      <c r="D27" s="18" t="s">
        <v>754</v>
      </c>
      <c r="E27" s="18"/>
      <c r="F27" s="18"/>
      <c r="G27" s="18"/>
      <c r="H27" s="18"/>
      <c r="I27" s="195">
        <v>4.9000000000000004</v>
      </c>
      <c r="J27" s="186" t="s">
        <v>741</v>
      </c>
      <c r="K27" s="102">
        <f t="shared" si="3"/>
        <v>4.9000000000000009E-4</v>
      </c>
      <c r="L27" s="19" t="s">
        <v>622</v>
      </c>
      <c r="M27" s="201">
        <f t="shared" si="4"/>
        <v>3.1867661377456773E-4</v>
      </c>
      <c r="N27" s="202">
        <f t="shared" si="5"/>
        <v>3.5641291275118471E-4</v>
      </c>
      <c r="O27" s="18" t="s">
        <v>816</v>
      </c>
      <c r="P27" s="205">
        <f t="shared" si="6"/>
        <v>5.8311988778836131E-3</v>
      </c>
      <c r="Q27" s="205">
        <f t="shared" si="7"/>
        <v>6.5217040945720001E-3</v>
      </c>
      <c r="R27" s="40" t="s">
        <v>887</v>
      </c>
    </row>
    <row r="28" spans="2:18" ht="25.95" customHeight="1">
      <c r="B28" s="25" t="s">
        <v>394</v>
      </c>
      <c r="C28" s="18"/>
      <c r="D28" s="18" t="s">
        <v>755</v>
      </c>
      <c r="E28" s="18"/>
      <c r="F28" s="18"/>
      <c r="G28" s="18"/>
      <c r="H28" s="18"/>
      <c r="I28" s="195">
        <v>4.5</v>
      </c>
      <c r="J28" s="186" t="s">
        <v>741</v>
      </c>
      <c r="K28" s="102">
        <f t="shared" si="3"/>
        <v>4.500000000000001E-4</v>
      </c>
      <c r="L28" s="19" t="s">
        <v>622</v>
      </c>
      <c r="M28" s="201">
        <f t="shared" si="4"/>
        <v>2.9266219632358256E-4</v>
      </c>
      <c r="N28" s="202">
        <f t="shared" si="5"/>
        <v>3.2731798109802675E-4</v>
      </c>
      <c r="O28" s="18" t="s">
        <v>816</v>
      </c>
      <c r="P28" s="205">
        <f t="shared" si="6"/>
        <v>5.3551826429543373E-3</v>
      </c>
      <c r="Q28" s="205">
        <f t="shared" si="7"/>
        <v>5.9893200868518367E-3</v>
      </c>
      <c r="R28" s="40" t="s">
        <v>887</v>
      </c>
    </row>
    <row r="29" spans="2:18" ht="25.95" customHeight="1">
      <c r="B29" s="25" t="s">
        <v>395</v>
      </c>
      <c r="C29" s="18"/>
      <c r="D29" s="18" t="s">
        <v>756</v>
      </c>
      <c r="E29" s="18"/>
      <c r="F29" s="18"/>
      <c r="G29" s="18"/>
      <c r="H29" s="18"/>
      <c r="I29" s="195">
        <v>19.899999999999999</v>
      </c>
      <c r="J29" s="186" t="s">
        <v>741</v>
      </c>
      <c r="K29" s="102">
        <f t="shared" si="3"/>
        <v>1.99E-3</v>
      </c>
      <c r="L29" s="19" t="s">
        <v>622</v>
      </c>
      <c r="M29" s="201">
        <f t="shared" si="4"/>
        <v>1.2942172681865095E-3</v>
      </c>
      <c r="N29" s="202">
        <f t="shared" si="5"/>
        <v>1.4474728497446069E-3</v>
      </c>
      <c r="O29" s="18" t="s">
        <v>816</v>
      </c>
      <c r="P29" s="205">
        <f t="shared" si="6"/>
        <v>2.3681807687731402E-2</v>
      </c>
      <c r="Q29" s="205">
        <f t="shared" si="7"/>
        <v>2.6486104384078116E-2</v>
      </c>
      <c r="R29" s="40" t="s">
        <v>887</v>
      </c>
    </row>
    <row r="30" spans="2:18" ht="25.95" customHeight="1">
      <c r="B30" s="25" t="s">
        <v>396</v>
      </c>
      <c r="C30" s="18"/>
      <c r="D30" s="18" t="s">
        <v>757</v>
      </c>
      <c r="E30" s="18"/>
      <c r="F30" s="18"/>
      <c r="G30" s="18"/>
      <c r="H30" s="18"/>
      <c r="I30" s="195">
        <v>8.6</v>
      </c>
      <c r="J30" s="186" t="s">
        <v>741</v>
      </c>
      <c r="K30" s="102">
        <f t="shared" si="3"/>
        <v>8.6000000000000009E-4</v>
      </c>
      <c r="L30" s="19" t="s">
        <v>622</v>
      </c>
      <c r="M30" s="201">
        <f t="shared" si="4"/>
        <v>5.5930997519617991E-4</v>
      </c>
      <c r="N30" s="202">
        <f t="shared" si="5"/>
        <v>6.2554103054289544E-4</v>
      </c>
      <c r="O30" s="18" t="s">
        <v>816</v>
      </c>
      <c r="P30" s="205">
        <f t="shared" si="6"/>
        <v>1.02343490509794E-2</v>
      </c>
      <c r="Q30" s="205">
        <f t="shared" si="7"/>
        <v>1.1446256165983508E-2</v>
      </c>
      <c r="R30" s="40" t="s">
        <v>887</v>
      </c>
    </row>
    <row r="31" spans="2:18" ht="25.95" customHeight="1">
      <c r="B31" s="25" t="s">
        <v>397</v>
      </c>
      <c r="C31" s="18"/>
      <c r="D31" s="18" t="s">
        <v>758</v>
      </c>
      <c r="E31" s="18"/>
      <c r="F31" s="18"/>
      <c r="G31" s="18"/>
      <c r="H31" s="18"/>
      <c r="I31" s="195">
        <v>13</v>
      </c>
      <c r="J31" s="186" t="s">
        <v>741</v>
      </c>
      <c r="K31" s="102">
        <f t="shared" si="3"/>
        <v>1.3000000000000002E-3</v>
      </c>
      <c r="L31" s="19" t="s">
        <v>622</v>
      </c>
      <c r="M31" s="201">
        <f t="shared" si="4"/>
        <v>8.4546856715701627E-4</v>
      </c>
      <c r="N31" s="202">
        <f t="shared" si="5"/>
        <v>9.4558527872763275E-4</v>
      </c>
      <c r="O31" s="18" t="s">
        <v>816</v>
      </c>
      <c r="P31" s="205">
        <f t="shared" si="6"/>
        <v>1.5470527635201419E-2</v>
      </c>
      <c r="Q31" s="205">
        <f t="shared" si="7"/>
        <v>1.7302480250905306E-2</v>
      </c>
      <c r="R31" s="40" t="s">
        <v>887</v>
      </c>
    </row>
    <row r="32" spans="2:18" ht="25.95" customHeight="1">
      <c r="B32" s="25" t="s">
        <v>398</v>
      </c>
      <c r="C32" s="18"/>
      <c r="D32" s="18" t="s">
        <v>759</v>
      </c>
      <c r="E32" s="18"/>
      <c r="F32" s="18"/>
      <c r="G32" s="18"/>
      <c r="H32" s="18"/>
      <c r="I32" s="195">
        <v>4.3</v>
      </c>
      <c r="J32" s="186" t="s">
        <v>741</v>
      </c>
      <c r="K32" s="102">
        <f t="shared" si="3"/>
        <v>4.3000000000000004E-4</v>
      </c>
      <c r="L32" s="19" t="s">
        <v>622</v>
      </c>
      <c r="M32" s="201">
        <f t="shared" si="4"/>
        <v>2.7965498759808995E-4</v>
      </c>
      <c r="N32" s="202">
        <f t="shared" si="5"/>
        <v>3.1277051527144772E-4</v>
      </c>
      <c r="O32" s="18" t="s">
        <v>816</v>
      </c>
      <c r="P32" s="205">
        <f t="shared" si="6"/>
        <v>5.1171745254896999E-3</v>
      </c>
      <c r="Q32" s="205">
        <f t="shared" si="7"/>
        <v>5.7231280829917542E-3</v>
      </c>
      <c r="R32" s="40" t="s">
        <v>887</v>
      </c>
    </row>
    <row r="33" spans="2:18" ht="25.95" customHeight="1">
      <c r="B33" s="25" t="s">
        <v>399</v>
      </c>
      <c r="C33" s="18"/>
      <c r="D33" s="18" t="s">
        <v>760</v>
      </c>
      <c r="E33" s="18"/>
      <c r="F33" s="18"/>
      <c r="G33" s="18"/>
      <c r="H33" s="18"/>
      <c r="I33" s="195">
        <v>3.1</v>
      </c>
      <c r="J33" s="186" t="s">
        <v>741</v>
      </c>
      <c r="K33" s="102">
        <f t="shared" si="3"/>
        <v>3.1000000000000005E-4</v>
      </c>
      <c r="L33" s="19" t="s">
        <v>622</v>
      </c>
      <c r="M33" s="201">
        <f t="shared" si="4"/>
        <v>2.0161173524513466E-4</v>
      </c>
      <c r="N33" s="202">
        <f t="shared" si="5"/>
        <v>2.2548572031197398E-4</v>
      </c>
      <c r="O33" s="18" t="s">
        <v>816</v>
      </c>
      <c r="P33" s="205">
        <f t="shared" si="6"/>
        <v>3.6891258207018772E-3</v>
      </c>
      <c r="Q33" s="205">
        <f t="shared" si="7"/>
        <v>4.1259760598312649E-3</v>
      </c>
      <c r="R33" s="40" t="s">
        <v>887</v>
      </c>
    </row>
    <row r="34" spans="2:18" ht="25.95" customHeight="1">
      <c r="B34" s="25" t="s">
        <v>400</v>
      </c>
      <c r="C34" s="18"/>
      <c r="D34" s="18" t="s">
        <v>756</v>
      </c>
      <c r="E34" s="18"/>
      <c r="F34" s="18"/>
      <c r="G34" s="18"/>
      <c r="H34" s="18"/>
      <c r="I34" s="195">
        <v>15.6</v>
      </c>
      <c r="J34" s="186" t="s">
        <v>741</v>
      </c>
      <c r="K34" s="102">
        <f t="shared" si="3"/>
        <v>1.5600000000000002E-3</v>
      </c>
      <c r="L34" s="19" t="s">
        <v>622</v>
      </c>
      <c r="M34" s="201">
        <f t="shared" si="4"/>
        <v>1.0145622805884196E-3</v>
      </c>
      <c r="N34" s="202">
        <f t="shared" si="5"/>
        <v>1.1347023344731593E-3</v>
      </c>
      <c r="O34" s="18" t="s">
        <v>816</v>
      </c>
      <c r="P34" s="205">
        <f t="shared" si="6"/>
        <v>1.8564633162241703E-2</v>
      </c>
      <c r="Q34" s="205">
        <f t="shared" si="7"/>
        <v>2.0762976301086363E-2</v>
      </c>
      <c r="R34" s="40" t="s">
        <v>887</v>
      </c>
    </row>
    <row r="35" spans="2:18" ht="25.95" customHeight="1">
      <c r="B35" s="25" t="s">
        <v>401</v>
      </c>
      <c r="C35" s="18"/>
      <c r="D35" s="18" t="s">
        <v>761</v>
      </c>
      <c r="E35" s="18"/>
      <c r="F35" s="18"/>
      <c r="G35" s="18"/>
      <c r="H35" s="18"/>
      <c r="I35" s="195">
        <v>4.3</v>
      </c>
      <c r="J35" s="186" t="s">
        <v>741</v>
      </c>
      <c r="K35" s="102">
        <f t="shared" si="3"/>
        <v>4.3000000000000004E-4</v>
      </c>
      <c r="L35" s="19" t="s">
        <v>622</v>
      </c>
      <c r="M35" s="201">
        <f t="shared" si="4"/>
        <v>2.7965498759808995E-4</v>
      </c>
      <c r="N35" s="202">
        <f t="shared" si="5"/>
        <v>3.1277051527144772E-4</v>
      </c>
      <c r="O35" s="18" t="s">
        <v>816</v>
      </c>
      <c r="P35" s="205">
        <f t="shared" si="6"/>
        <v>5.1171745254896999E-3</v>
      </c>
      <c r="Q35" s="205">
        <f t="shared" si="7"/>
        <v>5.7231280829917542E-3</v>
      </c>
      <c r="R35" s="40" t="s">
        <v>887</v>
      </c>
    </row>
    <row r="36" spans="2:18" ht="25.95" customHeight="1">
      <c r="B36" s="25" t="s">
        <v>402</v>
      </c>
      <c r="C36" s="18"/>
      <c r="D36" s="18" t="s">
        <v>762</v>
      </c>
      <c r="E36" s="18"/>
      <c r="F36" s="18"/>
      <c r="G36" s="18"/>
      <c r="H36" s="18"/>
      <c r="I36" s="195">
        <v>7</v>
      </c>
      <c r="J36" s="186" t="s">
        <v>741</v>
      </c>
      <c r="K36" s="102">
        <f t="shared" si="3"/>
        <v>7.000000000000001E-4</v>
      </c>
      <c r="L36" s="19" t="s">
        <v>622</v>
      </c>
      <c r="M36" s="201">
        <f t="shared" si="4"/>
        <v>4.552523053922395E-4</v>
      </c>
      <c r="N36" s="202">
        <f t="shared" si="5"/>
        <v>5.0916130393026382E-4</v>
      </c>
      <c r="O36" s="18" t="s">
        <v>816</v>
      </c>
      <c r="P36" s="205">
        <f t="shared" si="6"/>
        <v>8.3302841112623018E-3</v>
      </c>
      <c r="Q36" s="205">
        <f t="shared" si="7"/>
        <v>9.3167201351028565E-3</v>
      </c>
      <c r="R36" s="40" t="s">
        <v>887</v>
      </c>
    </row>
    <row r="37" spans="2:18" ht="25.95" customHeight="1">
      <c r="B37" s="25" t="s">
        <v>403</v>
      </c>
      <c r="C37" s="18"/>
      <c r="D37" s="18" t="s">
        <v>763</v>
      </c>
      <c r="E37" s="18"/>
      <c r="F37" s="18"/>
      <c r="G37" s="18"/>
      <c r="H37" s="18"/>
      <c r="I37" s="195">
        <v>1.5</v>
      </c>
      <c r="J37" s="186" t="s">
        <v>741</v>
      </c>
      <c r="K37" s="102">
        <f t="shared" si="3"/>
        <v>1.5000000000000001E-4</v>
      </c>
      <c r="L37" s="19" t="s">
        <v>622</v>
      </c>
      <c r="M37" s="201">
        <f t="shared" si="4"/>
        <v>9.7554065441194179E-5</v>
      </c>
      <c r="N37" s="202">
        <f t="shared" si="5"/>
        <v>1.0910599369934223E-4</v>
      </c>
      <c r="O37" s="18" t="s">
        <v>816</v>
      </c>
      <c r="P37" s="205">
        <f t="shared" si="6"/>
        <v>1.785060880984779E-3</v>
      </c>
      <c r="Q37" s="205">
        <f t="shared" si="7"/>
        <v>1.9964400289506118E-3</v>
      </c>
      <c r="R37" s="40" t="s">
        <v>887</v>
      </c>
    </row>
    <row r="38" spans="2:18" ht="25.95" customHeight="1">
      <c r="B38" s="25" t="s">
        <v>404</v>
      </c>
      <c r="C38" s="18"/>
      <c r="D38" s="18" t="s">
        <v>764</v>
      </c>
      <c r="E38" s="18"/>
      <c r="F38" s="18"/>
      <c r="G38" s="18"/>
      <c r="H38" s="18"/>
      <c r="I38" s="195">
        <v>2.4</v>
      </c>
      <c r="J38" s="186" t="s">
        <v>741</v>
      </c>
      <c r="K38" s="102">
        <f t="shared" si="3"/>
        <v>2.4000000000000003E-4</v>
      </c>
      <c r="L38" s="19" t="s">
        <v>622</v>
      </c>
      <c r="M38" s="201">
        <f t="shared" si="4"/>
        <v>1.5608650470591069E-4</v>
      </c>
      <c r="N38" s="202">
        <f t="shared" si="5"/>
        <v>1.7456958991894758E-4</v>
      </c>
      <c r="O38" s="18" t="s">
        <v>816</v>
      </c>
      <c r="P38" s="205">
        <f t="shared" si="6"/>
        <v>2.8560974095756466E-3</v>
      </c>
      <c r="Q38" s="205">
        <f t="shared" si="7"/>
        <v>3.1943040463209794E-3</v>
      </c>
      <c r="R38" s="40" t="s">
        <v>887</v>
      </c>
    </row>
    <row r="39" spans="2:18" ht="25.95" customHeight="1">
      <c r="B39" s="25" t="s">
        <v>405</v>
      </c>
      <c r="C39" s="18"/>
      <c r="D39" s="18" t="s">
        <v>765</v>
      </c>
      <c r="E39" s="18"/>
      <c r="F39" s="18"/>
      <c r="G39" s="18"/>
      <c r="H39" s="18"/>
      <c r="I39" s="195">
        <v>8.6999999999999993</v>
      </c>
      <c r="J39" s="186" t="s">
        <v>741</v>
      </c>
      <c r="K39" s="102">
        <f t="shared" si="3"/>
        <v>8.7000000000000011E-4</v>
      </c>
      <c r="L39" s="19" t="s">
        <v>622</v>
      </c>
      <c r="M39" s="201">
        <f t="shared" si="4"/>
        <v>5.6581357955892632E-4</v>
      </c>
      <c r="N39" s="202">
        <f t="shared" si="5"/>
        <v>6.3281476345618509E-4</v>
      </c>
      <c r="O39" s="18" t="s">
        <v>816</v>
      </c>
      <c r="P39" s="205">
        <f t="shared" si="6"/>
        <v>1.035335310971172E-2</v>
      </c>
      <c r="Q39" s="205">
        <f t="shared" si="7"/>
        <v>1.1579352167913552E-2</v>
      </c>
      <c r="R39" s="40" t="s">
        <v>887</v>
      </c>
    </row>
    <row r="40" spans="2:18" ht="25.95" customHeight="1">
      <c r="B40" s="25" t="s">
        <v>406</v>
      </c>
      <c r="C40" s="18"/>
      <c r="D40" s="18" t="s">
        <v>766</v>
      </c>
      <c r="E40" s="18"/>
      <c r="F40" s="18"/>
      <c r="G40" s="18"/>
      <c r="H40" s="18"/>
      <c r="I40" s="195">
        <v>4.5999999999999996</v>
      </c>
      <c r="J40" s="186" t="s">
        <v>741</v>
      </c>
      <c r="K40" s="102">
        <f t="shared" si="3"/>
        <v>4.6000000000000007E-4</v>
      </c>
      <c r="L40" s="19" t="s">
        <v>622</v>
      </c>
      <c r="M40" s="201">
        <f t="shared" si="4"/>
        <v>2.9916580068632882E-4</v>
      </c>
      <c r="N40" s="202">
        <f t="shared" si="5"/>
        <v>3.3459171401131624E-4</v>
      </c>
      <c r="O40" s="18" t="s">
        <v>816</v>
      </c>
      <c r="P40" s="205">
        <f t="shared" si="6"/>
        <v>5.4741867016866556E-3</v>
      </c>
      <c r="Q40" s="205">
        <f t="shared" si="7"/>
        <v>6.122416088781878E-3</v>
      </c>
      <c r="R40" s="40" t="s">
        <v>887</v>
      </c>
    </row>
    <row r="41" spans="2:18" ht="25.95" customHeight="1">
      <c r="B41" s="25" t="s">
        <v>407</v>
      </c>
      <c r="C41" s="18"/>
      <c r="D41" s="18" t="s">
        <v>767</v>
      </c>
      <c r="E41" s="18"/>
      <c r="F41" s="18"/>
      <c r="G41" s="18"/>
      <c r="H41" s="18"/>
      <c r="I41" s="195">
        <v>7.2</v>
      </c>
      <c r="J41" s="186" t="s">
        <v>741</v>
      </c>
      <c r="K41" s="102">
        <f t="shared" si="3"/>
        <v>7.2000000000000015E-4</v>
      </c>
      <c r="L41" s="19" t="s">
        <v>622</v>
      </c>
      <c r="M41" s="201">
        <f t="shared" si="4"/>
        <v>4.6825951411773211E-4</v>
      </c>
      <c r="N41" s="202">
        <f t="shared" si="5"/>
        <v>5.237087697568428E-4</v>
      </c>
      <c r="O41" s="18" t="s">
        <v>816</v>
      </c>
      <c r="P41" s="205">
        <f t="shared" si="6"/>
        <v>8.5682922287269401E-3</v>
      </c>
      <c r="Q41" s="205">
        <f t="shared" si="7"/>
        <v>9.5829121389629391E-3</v>
      </c>
      <c r="R41" s="40" t="s">
        <v>887</v>
      </c>
    </row>
    <row r="42" spans="2:18" ht="25.95" customHeight="1">
      <c r="B42" s="25" t="s">
        <v>408</v>
      </c>
      <c r="C42" s="18"/>
      <c r="D42" s="18" t="s">
        <v>768</v>
      </c>
      <c r="E42" s="18"/>
      <c r="F42" s="18"/>
      <c r="G42" s="18"/>
      <c r="H42" s="18"/>
      <c r="I42" s="195">
        <v>1.9</v>
      </c>
      <c r="J42" s="186" t="s">
        <v>741</v>
      </c>
      <c r="K42" s="102">
        <f t="shared" si="3"/>
        <v>1.9000000000000004E-4</v>
      </c>
      <c r="L42" s="19" t="s">
        <v>622</v>
      </c>
      <c r="M42" s="201">
        <f t="shared" si="4"/>
        <v>1.2356848289217929E-4</v>
      </c>
      <c r="N42" s="202">
        <f t="shared" si="5"/>
        <v>1.3820092535250016E-4</v>
      </c>
      <c r="O42" s="18" t="s">
        <v>816</v>
      </c>
      <c r="P42" s="205">
        <f t="shared" si="6"/>
        <v>2.2610771159140533E-3</v>
      </c>
      <c r="Q42" s="205">
        <f t="shared" si="7"/>
        <v>2.5288240366707752E-3</v>
      </c>
      <c r="R42" s="40" t="s">
        <v>887</v>
      </c>
    </row>
    <row r="43" spans="2:18" ht="25.95" customHeight="1">
      <c r="B43" s="25" t="s">
        <v>409</v>
      </c>
      <c r="C43" s="18"/>
      <c r="D43" s="18" t="s">
        <v>769</v>
      </c>
      <c r="E43" s="18"/>
      <c r="F43" s="18"/>
      <c r="G43" s="18"/>
      <c r="H43" s="18"/>
      <c r="I43" s="195">
        <v>2</v>
      </c>
      <c r="J43" s="186" t="s">
        <v>741</v>
      </c>
      <c r="K43" s="102">
        <f t="shared" si="3"/>
        <v>2.0000000000000004E-4</v>
      </c>
      <c r="L43" s="19" t="s">
        <v>622</v>
      </c>
      <c r="M43" s="201">
        <f t="shared" si="4"/>
        <v>1.3007208725492557E-4</v>
      </c>
      <c r="N43" s="202">
        <f t="shared" si="5"/>
        <v>1.4547465826578965E-4</v>
      </c>
      <c r="O43" s="18" t="s">
        <v>816</v>
      </c>
      <c r="P43" s="205">
        <f t="shared" si="6"/>
        <v>2.3800811746463721E-3</v>
      </c>
      <c r="Q43" s="205">
        <f t="shared" si="7"/>
        <v>2.661920038600816E-3</v>
      </c>
      <c r="R43" s="40" t="s">
        <v>887</v>
      </c>
    </row>
    <row r="44" spans="2:18" ht="25.95" customHeight="1">
      <c r="B44" s="25" t="s">
        <v>410</v>
      </c>
      <c r="C44" s="18"/>
      <c r="D44" s="18" t="s">
        <v>770</v>
      </c>
      <c r="E44" s="18"/>
      <c r="F44" s="18"/>
      <c r="G44" s="18"/>
      <c r="H44" s="18"/>
      <c r="I44" s="195">
        <v>8</v>
      </c>
      <c r="J44" s="186" t="s">
        <v>741</v>
      </c>
      <c r="K44" s="102">
        <f t="shared" si="3"/>
        <v>8.0000000000000015E-4</v>
      </c>
      <c r="L44" s="19" t="s">
        <v>622</v>
      </c>
      <c r="M44" s="201">
        <f t="shared" si="4"/>
        <v>5.2028834901970229E-4</v>
      </c>
      <c r="N44" s="202">
        <f t="shared" si="5"/>
        <v>5.8189863306315861E-4</v>
      </c>
      <c r="O44" s="18" t="s">
        <v>816</v>
      </c>
      <c r="P44" s="205">
        <f t="shared" si="6"/>
        <v>9.5203246985854882E-3</v>
      </c>
      <c r="Q44" s="205">
        <f t="shared" si="7"/>
        <v>1.0647680154403264E-2</v>
      </c>
      <c r="R44" s="40" t="s">
        <v>887</v>
      </c>
    </row>
    <row r="45" spans="2:18" ht="25.95" customHeight="1">
      <c r="B45" s="25" t="s">
        <v>411</v>
      </c>
      <c r="C45" s="18"/>
      <c r="D45" s="18" t="s">
        <v>771</v>
      </c>
      <c r="E45" s="18"/>
      <c r="F45" s="18"/>
      <c r="G45" s="18"/>
      <c r="H45" s="18"/>
      <c r="I45" s="195">
        <v>2.7</v>
      </c>
      <c r="J45" s="186" t="s">
        <v>741</v>
      </c>
      <c r="K45" s="102">
        <f t="shared" si="3"/>
        <v>2.7000000000000006E-4</v>
      </c>
      <c r="L45" s="19" t="s">
        <v>622</v>
      </c>
      <c r="M45" s="201">
        <f t="shared" si="4"/>
        <v>1.7559731779414955E-4</v>
      </c>
      <c r="N45" s="202">
        <f t="shared" si="5"/>
        <v>1.9639078865881605E-4</v>
      </c>
      <c r="O45" s="18" t="s">
        <v>816</v>
      </c>
      <c r="P45" s="205">
        <f t="shared" si="6"/>
        <v>3.2131095857726027E-3</v>
      </c>
      <c r="Q45" s="205">
        <f t="shared" si="7"/>
        <v>3.5935920521111019E-3</v>
      </c>
      <c r="R45" s="40" t="s">
        <v>887</v>
      </c>
    </row>
    <row r="46" spans="2:18" ht="25.95" customHeight="1">
      <c r="B46" s="25" t="s">
        <v>412</v>
      </c>
      <c r="C46" s="18"/>
      <c r="D46" s="18" t="s">
        <v>772</v>
      </c>
      <c r="E46" s="18"/>
      <c r="F46" s="18"/>
      <c r="G46" s="18"/>
      <c r="H46" s="18"/>
      <c r="I46" s="195">
        <v>5.6</v>
      </c>
      <c r="J46" s="186" t="s">
        <v>741</v>
      </c>
      <c r="K46" s="102">
        <f t="shared" si="3"/>
        <v>5.6000000000000006E-4</v>
      </c>
      <c r="L46" s="19" t="s">
        <v>622</v>
      </c>
      <c r="M46" s="201">
        <f t="shared" si="4"/>
        <v>3.642018443137916E-4</v>
      </c>
      <c r="N46" s="202">
        <f t="shared" si="5"/>
        <v>4.0732904314421103E-4</v>
      </c>
      <c r="O46" s="18" t="s">
        <v>816</v>
      </c>
      <c r="P46" s="205">
        <f t="shared" si="6"/>
        <v>6.6642272890098421E-3</v>
      </c>
      <c r="Q46" s="205">
        <f t="shared" si="7"/>
        <v>7.4533761080822847E-3</v>
      </c>
      <c r="R46" s="40" t="s">
        <v>887</v>
      </c>
    </row>
    <row r="47" spans="2:18" ht="25.95" customHeight="1">
      <c r="B47" s="25" t="s">
        <v>413</v>
      </c>
      <c r="C47" s="18"/>
      <c r="D47" s="18" t="s">
        <v>773</v>
      </c>
      <c r="E47" s="18"/>
      <c r="F47" s="18"/>
      <c r="G47" s="18"/>
      <c r="H47" s="18"/>
      <c r="I47" s="195">
        <v>0.8</v>
      </c>
      <c r="J47" s="186" t="s">
        <v>741</v>
      </c>
      <c r="K47" s="102">
        <f t="shared" si="3"/>
        <v>8.000000000000002E-5</v>
      </c>
      <c r="L47" s="19" t="s">
        <v>622</v>
      </c>
      <c r="M47" s="201">
        <f t="shared" si="4"/>
        <v>5.2028834901970242E-5</v>
      </c>
      <c r="N47" s="202">
        <f t="shared" si="5"/>
        <v>5.8189863306315874E-5</v>
      </c>
      <c r="O47" s="18" t="s">
        <v>816</v>
      </c>
      <c r="P47" s="205">
        <f t="shared" si="6"/>
        <v>9.520324698585491E-4</v>
      </c>
      <c r="Q47" s="205">
        <f t="shared" si="7"/>
        <v>1.0647680154403268E-3</v>
      </c>
      <c r="R47" s="40" t="s">
        <v>887</v>
      </c>
    </row>
    <row r="48" spans="2:18" ht="25.95" customHeight="1">
      <c r="B48" s="25" t="s">
        <v>414</v>
      </c>
      <c r="C48" s="18"/>
      <c r="D48" s="18" t="s">
        <v>774</v>
      </c>
      <c r="E48" s="18"/>
      <c r="F48" s="18"/>
      <c r="G48" s="18"/>
      <c r="H48" s="18"/>
      <c r="I48" s="195">
        <v>6.9</v>
      </c>
      <c r="J48" s="186" t="s">
        <v>741</v>
      </c>
      <c r="K48" s="102">
        <f t="shared" si="3"/>
        <v>6.9000000000000018E-4</v>
      </c>
      <c r="L48" s="19" t="s">
        <v>622</v>
      </c>
      <c r="M48" s="201">
        <f t="shared" si="4"/>
        <v>4.4874870102949331E-4</v>
      </c>
      <c r="N48" s="202">
        <f t="shared" si="5"/>
        <v>5.0188757101697439E-4</v>
      </c>
      <c r="O48" s="18" t="s">
        <v>816</v>
      </c>
      <c r="P48" s="205">
        <f t="shared" si="6"/>
        <v>8.2112800525299852E-3</v>
      </c>
      <c r="Q48" s="205">
        <f t="shared" si="7"/>
        <v>9.1836241331728179E-3</v>
      </c>
      <c r="R48" s="40" t="s">
        <v>887</v>
      </c>
    </row>
    <row r="49" spans="2:18" ht="25.95" customHeight="1">
      <c r="B49" s="25" t="s">
        <v>415</v>
      </c>
      <c r="C49" s="18"/>
      <c r="D49" s="18" t="s">
        <v>775</v>
      </c>
      <c r="E49" s="18"/>
      <c r="F49" s="18"/>
      <c r="G49" s="18"/>
      <c r="H49" s="18"/>
      <c r="I49" s="195">
        <v>4.0999999999999996</v>
      </c>
      <c r="J49" s="186" t="s">
        <v>741</v>
      </c>
      <c r="K49" s="102">
        <f t="shared" si="3"/>
        <v>4.1000000000000005E-4</v>
      </c>
      <c r="L49" s="19" t="s">
        <v>622</v>
      </c>
      <c r="M49" s="201">
        <f t="shared" si="4"/>
        <v>2.666477788725974E-4</v>
      </c>
      <c r="N49" s="202">
        <f t="shared" si="5"/>
        <v>2.9822304944486879E-4</v>
      </c>
      <c r="O49" s="18" t="s">
        <v>816</v>
      </c>
      <c r="P49" s="205">
        <f t="shared" si="6"/>
        <v>4.8791664080250624E-3</v>
      </c>
      <c r="Q49" s="205">
        <f t="shared" si="7"/>
        <v>5.4569360791316733E-3</v>
      </c>
      <c r="R49" s="40" t="s">
        <v>887</v>
      </c>
    </row>
    <row r="50" spans="2:18" ht="25.95" customHeight="1">
      <c r="B50" s="25" t="s">
        <v>416</v>
      </c>
      <c r="C50" s="18"/>
      <c r="D50" s="18" t="s">
        <v>776</v>
      </c>
      <c r="E50" s="18"/>
      <c r="F50" s="18"/>
      <c r="G50" s="18"/>
      <c r="H50" s="18"/>
      <c r="I50" s="195">
        <v>7.8</v>
      </c>
      <c r="J50" s="186" t="s">
        <v>741</v>
      </c>
      <c r="K50" s="102">
        <f t="shared" si="3"/>
        <v>7.8000000000000009E-4</v>
      </c>
      <c r="L50" s="19" t="s">
        <v>622</v>
      </c>
      <c r="M50" s="201">
        <f t="shared" si="4"/>
        <v>5.0728114029420979E-4</v>
      </c>
      <c r="N50" s="202">
        <f t="shared" si="5"/>
        <v>5.6735116723657963E-4</v>
      </c>
      <c r="O50" s="18" t="s">
        <v>816</v>
      </c>
      <c r="P50" s="205">
        <f t="shared" si="6"/>
        <v>9.2823165811208516E-3</v>
      </c>
      <c r="Q50" s="205">
        <f t="shared" si="7"/>
        <v>1.0381488150543182E-2</v>
      </c>
      <c r="R50" s="40" t="s">
        <v>887</v>
      </c>
    </row>
    <row r="51" spans="2:18" ht="25.95" customHeight="1">
      <c r="B51" s="25" t="s">
        <v>417</v>
      </c>
      <c r="C51" s="18"/>
      <c r="D51" s="18" t="s">
        <v>777</v>
      </c>
      <c r="E51" s="18"/>
      <c r="F51" s="18"/>
      <c r="G51" s="18"/>
      <c r="H51" s="18"/>
      <c r="I51" s="195">
        <v>0.4</v>
      </c>
      <c r="J51" s="186" t="s">
        <v>741</v>
      </c>
      <c r="K51" s="102">
        <f t="shared" si="3"/>
        <v>4.000000000000001E-5</v>
      </c>
      <c r="L51" s="19" t="s">
        <v>622</v>
      </c>
      <c r="M51" s="201">
        <f t="shared" si="4"/>
        <v>2.6014417450985121E-5</v>
      </c>
      <c r="N51" s="202">
        <f t="shared" si="5"/>
        <v>2.9094931653157937E-5</v>
      </c>
      <c r="O51" s="18" t="s">
        <v>816</v>
      </c>
      <c r="P51" s="205">
        <f t="shared" si="6"/>
        <v>4.7601623492927455E-4</v>
      </c>
      <c r="Q51" s="205">
        <f t="shared" si="7"/>
        <v>5.3238400772016338E-4</v>
      </c>
      <c r="R51" s="40" t="s">
        <v>887</v>
      </c>
    </row>
    <row r="52" spans="2:18" ht="25.95" customHeight="1">
      <c r="B52" s="25" t="s">
        <v>418</v>
      </c>
      <c r="C52" s="18"/>
      <c r="D52" s="18" t="s">
        <v>778</v>
      </c>
      <c r="E52" s="18"/>
      <c r="F52" s="18"/>
      <c r="G52" s="18"/>
      <c r="H52" s="18"/>
      <c r="I52" s="195">
        <v>0.6</v>
      </c>
      <c r="J52" s="186" t="s">
        <v>741</v>
      </c>
      <c r="K52" s="102">
        <f t="shared" si="3"/>
        <v>6.0000000000000008E-5</v>
      </c>
      <c r="L52" s="19" t="s">
        <v>622</v>
      </c>
      <c r="M52" s="201">
        <f t="shared" si="4"/>
        <v>3.9021626176477672E-5</v>
      </c>
      <c r="N52" s="202">
        <f t="shared" si="5"/>
        <v>4.3642397479736896E-5</v>
      </c>
      <c r="O52" s="18" t="s">
        <v>816</v>
      </c>
      <c r="P52" s="205">
        <f t="shared" si="6"/>
        <v>7.1402435239391164E-4</v>
      </c>
      <c r="Q52" s="205">
        <f t="shared" si="7"/>
        <v>7.9857601158024485E-4</v>
      </c>
      <c r="R52" s="40" t="s">
        <v>887</v>
      </c>
    </row>
    <row r="53" spans="2:18" ht="25.95" customHeight="1">
      <c r="B53" s="25" t="s">
        <v>419</v>
      </c>
      <c r="C53" s="18"/>
      <c r="D53" s="18" t="s">
        <v>779</v>
      </c>
      <c r="E53" s="18"/>
      <c r="F53" s="18"/>
      <c r="G53" s="18"/>
      <c r="H53" s="18"/>
      <c r="I53" s="195">
        <v>19.899999999999999</v>
      </c>
      <c r="J53" s="186" t="s">
        <v>741</v>
      </c>
      <c r="K53" s="102">
        <f t="shared" si="3"/>
        <v>1.99E-3</v>
      </c>
      <c r="L53" s="19" t="s">
        <v>622</v>
      </c>
      <c r="M53" s="201">
        <f t="shared" si="4"/>
        <v>1.2942172681865095E-3</v>
      </c>
      <c r="N53" s="202">
        <f t="shared" si="5"/>
        <v>1.4474728497446069E-3</v>
      </c>
      <c r="O53" s="18" t="s">
        <v>816</v>
      </c>
      <c r="P53" s="205">
        <f t="shared" si="6"/>
        <v>2.3681807687731402E-2</v>
      </c>
      <c r="Q53" s="205">
        <f t="shared" si="7"/>
        <v>2.6486104384078116E-2</v>
      </c>
      <c r="R53" s="40" t="s">
        <v>887</v>
      </c>
    </row>
    <row r="54" spans="2:18" ht="25.95" customHeight="1">
      <c r="B54" s="25" t="s">
        <v>420</v>
      </c>
      <c r="C54" s="18"/>
      <c r="D54" s="18" t="s">
        <v>780</v>
      </c>
      <c r="E54" s="18"/>
      <c r="F54" s="18"/>
      <c r="G54" s="18"/>
      <c r="H54" s="18"/>
      <c r="I54" s="195">
        <v>3.1</v>
      </c>
      <c r="J54" s="186" t="s">
        <v>741</v>
      </c>
      <c r="K54" s="102">
        <f t="shared" si="3"/>
        <v>3.1000000000000005E-4</v>
      </c>
      <c r="L54" s="19" t="s">
        <v>622</v>
      </c>
      <c r="M54" s="201">
        <f t="shared" si="4"/>
        <v>2.0161173524513466E-4</v>
      </c>
      <c r="N54" s="202">
        <f t="shared" si="5"/>
        <v>2.2548572031197398E-4</v>
      </c>
      <c r="O54" s="18" t="s">
        <v>816</v>
      </c>
      <c r="P54" s="205">
        <f t="shared" si="6"/>
        <v>3.6891258207018772E-3</v>
      </c>
      <c r="Q54" s="205">
        <f t="shared" si="7"/>
        <v>4.1259760598312649E-3</v>
      </c>
      <c r="R54" s="40" t="s">
        <v>887</v>
      </c>
    </row>
    <row r="55" spans="2:18" ht="25.95" customHeight="1">
      <c r="B55" s="25" t="s">
        <v>421</v>
      </c>
      <c r="C55" s="18"/>
      <c r="D55" s="18" t="s">
        <v>781</v>
      </c>
      <c r="E55" s="18"/>
      <c r="F55" s="18"/>
      <c r="G55" s="18"/>
      <c r="H55" s="18"/>
      <c r="I55" s="195">
        <v>5.0999999999999996</v>
      </c>
      <c r="J55" s="186" t="s">
        <v>741</v>
      </c>
      <c r="K55" s="102">
        <f t="shared" si="3"/>
        <v>5.1000000000000004E-4</v>
      </c>
      <c r="L55" s="19" t="s">
        <v>622</v>
      </c>
      <c r="M55" s="201">
        <f t="shared" si="4"/>
        <v>3.3168382250006018E-4</v>
      </c>
      <c r="N55" s="202">
        <f t="shared" si="5"/>
        <v>3.7096037857776358E-4</v>
      </c>
      <c r="O55" s="18" t="s">
        <v>816</v>
      </c>
      <c r="P55" s="205">
        <f t="shared" si="6"/>
        <v>6.069206995348248E-3</v>
      </c>
      <c r="Q55" s="205">
        <f t="shared" si="7"/>
        <v>6.7878960984320801E-3</v>
      </c>
      <c r="R55" s="40" t="s">
        <v>887</v>
      </c>
    </row>
    <row r="56" spans="2:18" ht="25.95" customHeight="1">
      <c r="B56" s="25" t="s">
        <v>422</v>
      </c>
      <c r="C56" s="18"/>
      <c r="D56" s="18" t="s">
        <v>782</v>
      </c>
      <c r="E56" s="18"/>
      <c r="F56" s="18"/>
      <c r="G56" s="18"/>
      <c r="H56" s="18"/>
      <c r="I56" s="195">
        <v>1</v>
      </c>
      <c r="J56" s="186" t="s">
        <v>741</v>
      </c>
      <c r="K56" s="102">
        <f t="shared" si="3"/>
        <v>1.0000000000000002E-4</v>
      </c>
      <c r="L56" s="19" t="s">
        <v>622</v>
      </c>
      <c r="M56" s="201">
        <f t="shared" si="4"/>
        <v>6.5036043627462786E-5</v>
      </c>
      <c r="N56" s="202">
        <f t="shared" si="5"/>
        <v>7.2737329132894826E-5</v>
      </c>
      <c r="O56" s="18" t="s">
        <v>816</v>
      </c>
      <c r="P56" s="205">
        <f t="shared" si="6"/>
        <v>1.190040587323186E-3</v>
      </c>
      <c r="Q56" s="205">
        <f t="shared" si="7"/>
        <v>1.330960019300408E-3</v>
      </c>
      <c r="R56" s="40" t="s">
        <v>887</v>
      </c>
    </row>
    <row r="57" spans="2:18" ht="25.95" customHeight="1">
      <c r="B57" s="25" t="s">
        <v>423</v>
      </c>
      <c r="C57" s="18"/>
      <c r="D57" s="18" t="s">
        <v>783</v>
      </c>
      <c r="E57" s="18"/>
      <c r="F57" s="18"/>
      <c r="G57" s="18"/>
      <c r="H57" s="18"/>
      <c r="I57" s="195">
        <v>0.4</v>
      </c>
      <c r="J57" s="186" t="s">
        <v>741</v>
      </c>
      <c r="K57" s="102">
        <f t="shared" si="3"/>
        <v>4.000000000000001E-5</v>
      </c>
      <c r="L57" s="19" t="s">
        <v>622</v>
      </c>
      <c r="M57" s="201">
        <f t="shared" si="4"/>
        <v>2.6014417450985121E-5</v>
      </c>
      <c r="N57" s="202">
        <f t="shared" si="5"/>
        <v>2.9094931653157937E-5</v>
      </c>
      <c r="O57" s="18" t="s">
        <v>816</v>
      </c>
      <c r="P57" s="205">
        <f t="shared" si="6"/>
        <v>4.7601623492927455E-4</v>
      </c>
      <c r="Q57" s="205">
        <f t="shared" si="7"/>
        <v>5.3238400772016338E-4</v>
      </c>
      <c r="R57" s="40" t="s">
        <v>887</v>
      </c>
    </row>
    <row r="58" spans="2:18" ht="25.95" customHeight="1">
      <c r="B58" s="25" t="s">
        <v>424</v>
      </c>
      <c r="C58" s="18"/>
      <c r="D58" s="18" t="s">
        <v>784</v>
      </c>
      <c r="E58" s="18"/>
      <c r="F58" s="18"/>
      <c r="G58" s="18"/>
      <c r="H58" s="18"/>
      <c r="I58" s="195">
        <v>8.6</v>
      </c>
      <c r="J58" s="186" t="s">
        <v>741</v>
      </c>
      <c r="K58" s="102">
        <f t="shared" si="3"/>
        <v>8.6000000000000009E-4</v>
      </c>
      <c r="L58" s="19" t="s">
        <v>622</v>
      </c>
      <c r="M58" s="201">
        <f t="shared" si="4"/>
        <v>5.5930997519617991E-4</v>
      </c>
      <c r="N58" s="202">
        <f t="shared" si="5"/>
        <v>6.2554103054289544E-4</v>
      </c>
      <c r="O58" s="18" t="s">
        <v>816</v>
      </c>
      <c r="P58" s="205">
        <f t="shared" si="6"/>
        <v>1.02343490509794E-2</v>
      </c>
      <c r="Q58" s="205">
        <f t="shared" si="7"/>
        <v>1.1446256165983508E-2</v>
      </c>
      <c r="R58" s="40" t="s">
        <v>887</v>
      </c>
    </row>
    <row r="59" spans="2:18" ht="25.95" customHeight="1">
      <c r="B59" s="25" t="s">
        <v>425</v>
      </c>
      <c r="C59" s="18"/>
      <c r="D59" s="18" t="s">
        <v>785</v>
      </c>
      <c r="E59" s="18"/>
      <c r="F59" s="18"/>
      <c r="G59" s="18"/>
      <c r="H59" s="18"/>
      <c r="I59" s="195">
        <v>3.8</v>
      </c>
      <c r="J59" s="186" t="s">
        <v>741</v>
      </c>
      <c r="K59" s="102">
        <f t="shared" si="3"/>
        <v>3.8000000000000008E-4</v>
      </c>
      <c r="L59" s="19" t="s">
        <v>622</v>
      </c>
      <c r="M59" s="201">
        <f t="shared" si="4"/>
        <v>2.4713696578435859E-4</v>
      </c>
      <c r="N59" s="202">
        <f t="shared" si="5"/>
        <v>2.7640185070500033E-4</v>
      </c>
      <c r="O59" s="18" t="s">
        <v>816</v>
      </c>
      <c r="P59" s="205">
        <f t="shared" si="6"/>
        <v>4.5221542318281066E-3</v>
      </c>
      <c r="Q59" s="205">
        <f t="shared" si="7"/>
        <v>5.0576480733415504E-3</v>
      </c>
      <c r="R59" s="40" t="s">
        <v>887</v>
      </c>
    </row>
    <row r="60" spans="2:18" ht="25.95" customHeight="1">
      <c r="B60" s="25" t="s">
        <v>426</v>
      </c>
      <c r="C60" s="18"/>
      <c r="D60" s="18" t="s">
        <v>786</v>
      </c>
      <c r="E60" s="18"/>
      <c r="F60" s="18"/>
      <c r="G60" s="18"/>
      <c r="H60" s="18"/>
      <c r="I60" s="195">
        <v>7.9</v>
      </c>
      <c r="J60" s="186" t="s">
        <v>741</v>
      </c>
      <c r="K60" s="102">
        <f t="shared" si="3"/>
        <v>7.9000000000000023E-4</v>
      </c>
      <c r="L60" s="19" t="s">
        <v>622</v>
      </c>
      <c r="M60" s="201">
        <f t="shared" si="4"/>
        <v>5.1378474465695609E-4</v>
      </c>
      <c r="N60" s="202">
        <f t="shared" si="5"/>
        <v>5.7462490014986928E-4</v>
      </c>
      <c r="O60" s="18" t="s">
        <v>816</v>
      </c>
      <c r="P60" s="205">
        <f t="shared" si="6"/>
        <v>9.4013206398531717E-3</v>
      </c>
      <c r="Q60" s="205">
        <f t="shared" si="7"/>
        <v>1.0514584152473227E-2</v>
      </c>
      <c r="R60" s="40" t="s">
        <v>887</v>
      </c>
    </row>
    <row r="61" spans="2:18" ht="25.95" customHeight="1">
      <c r="B61" s="25" t="s">
        <v>427</v>
      </c>
      <c r="C61" s="18"/>
      <c r="D61" s="18" t="s">
        <v>787</v>
      </c>
      <c r="E61" s="18"/>
      <c r="F61" s="18"/>
      <c r="G61" s="18"/>
      <c r="H61" s="18"/>
      <c r="I61" s="195">
        <v>0.4</v>
      </c>
      <c r="J61" s="186" t="s">
        <v>741</v>
      </c>
      <c r="K61" s="102">
        <f t="shared" si="3"/>
        <v>4.000000000000001E-5</v>
      </c>
      <c r="L61" s="19" t="s">
        <v>622</v>
      </c>
      <c r="M61" s="201">
        <f t="shared" si="4"/>
        <v>2.6014417450985121E-5</v>
      </c>
      <c r="N61" s="202">
        <f t="shared" si="5"/>
        <v>2.9094931653157937E-5</v>
      </c>
      <c r="O61" s="18" t="s">
        <v>816</v>
      </c>
      <c r="P61" s="205">
        <f t="shared" si="6"/>
        <v>4.7601623492927455E-4</v>
      </c>
      <c r="Q61" s="205">
        <f t="shared" si="7"/>
        <v>5.3238400772016338E-4</v>
      </c>
      <c r="R61" s="40" t="s">
        <v>887</v>
      </c>
    </row>
    <row r="62" spans="2:18" ht="25.95" customHeight="1">
      <c r="B62" s="25" t="s">
        <v>428</v>
      </c>
      <c r="C62" s="18"/>
      <c r="D62" s="18" t="s">
        <v>788</v>
      </c>
      <c r="E62" s="18"/>
      <c r="F62" s="18"/>
      <c r="G62" s="18"/>
      <c r="H62" s="18"/>
      <c r="I62" s="195">
        <v>15.6</v>
      </c>
      <c r="J62" s="186" t="s">
        <v>741</v>
      </c>
      <c r="K62" s="102">
        <f t="shared" si="3"/>
        <v>1.5600000000000002E-3</v>
      </c>
      <c r="L62" s="19" t="s">
        <v>622</v>
      </c>
      <c r="M62" s="201">
        <f t="shared" si="4"/>
        <v>1.0145622805884196E-3</v>
      </c>
      <c r="N62" s="202">
        <f t="shared" si="5"/>
        <v>1.1347023344731593E-3</v>
      </c>
      <c r="O62" s="18" t="s">
        <v>816</v>
      </c>
      <c r="P62" s="205">
        <f t="shared" si="6"/>
        <v>1.8564633162241703E-2</v>
      </c>
      <c r="Q62" s="205">
        <f t="shared" si="7"/>
        <v>2.0762976301086363E-2</v>
      </c>
      <c r="R62" s="40" t="s">
        <v>887</v>
      </c>
    </row>
    <row r="63" spans="2:18" ht="25.95" customHeight="1">
      <c r="B63" s="25" t="s">
        <v>429</v>
      </c>
      <c r="C63" s="18"/>
      <c r="D63" s="18" t="s">
        <v>789</v>
      </c>
      <c r="E63" s="18"/>
      <c r="F63" s="18"/>
      <c r="G63" s="18"/>
      <c r="H63" s="18"/>
      <c r="I63" s="195">
        <v>6.9</v>
      </c>
      <c r="J63" s="186" t="s">
        <v>741</v>
      </c>
      <c r="K63" s="102">
        <f t="shared" si="3"/>
        <v>6.9000000000000018E-4</v>
      </c>
      <c r="L63" s="19" t="s">
        <v>622</v>
      </c>
      <c r="M63" s="201">
        <f t="shared" si="4"/>
        <v>4.4874870102949331E-4</v>
      </c>
      <c r="N63" s="202">
        <f t="shared" si="5"/>
        <v>5.0188757101697439E-4</v>
      </c>
      <c r="O63" s="18" t="s">
        <v>816</v>
      </c>
      <c r="P63" s="205">
        <f t="shared" si="6"/>
        <v>8.2112800525299852E-3</v>
      </c>
      <c r="Q63" s="205">
        <f t="shared" si="7"/>
        <v>9.1836241331728179E-3</v>
      </c>
      <c r="R63" s="40" t="s">
        <v>887</v>
      </c>
    </row>
    <row r="64" spans="2:18" ht="25.95" customHeight="1">
      <c r="B64" s="25" t="s">
        <v>430</v>
      </c>
      <c r="C64" s="18"/>
      <c r="D64" s="18" t="s">
        <v>790</v>
      </c>
      <c r="E64" s="18"/>
      <c r="F64" s="18"/>
      <c r="G64" s="18"/>
      <c r="H64" s="18"/>
      <c r="I64" s="195">
        <v>10.5</v>
      </c>
      <c r="J64" s="186" t="s">
        <v>741</v>
      </c>
      <c r="K64" s="102">
        <f t="shared" si="3"/>
        <v>1.0500000000000002E-3</v>
      </c>
      <c r="L64" s="19" t="s">
        <v>622</v>
      </c>
      <c r="M64" s="201">
        <f t="shared" si="4"/>
        <v>6.8287845808835939E-4</v>
      </c>
      <c r="N64" s="202">
        <f t="shared" si="5"/>
        <v>7.6374195589539579E-4</v>
      </c>
      <c r="O64" s="18" t="s">
        <v>816</v>
      </c>
      <c r="P64" s="205">
        <f t="shared" si="6"/>
        <v>1.2495426166893456E-2</v>
      </c>
      <c r="Q64" s="205">
        <f t="shared" si="7"/>
        <v>1.3975080202654287E-2</v>
      </c>
      <c r="R64" s="40" t="s">
        <v>887</v>
      </c>
    </row>
    <row r="65" spans="2:18" ht="25.95" customHeight="1">
      <c r="B65" s="25" t="s">
        <v>431</v>
      </c>
      <c r="C65" s="18"/>
      <c r="D65" s="18" t="s">
        <v>791</v>
      </c>
      <c r="E65" s="18"/>
      <c r="F65" s="18"/>
      <c r="G65" s="18"/>
      <c r="H65" s="18"/>
      <c r="I65" s="195">
        <v>3.3</v>
      </c>
      <c r="J65" s="186" t="s">
        <v>741</v>
      </c>
      <c r="K65" s="102">
        <f t="shared" si="3"/>
        <v>3.3000000000000005E-4</v>
      </c>
      <c r="L65" s="19" t="s">
        <v>622</v>
      </c>
      <c r="M65" s="201">
        <f t="shared" si="4"/>
        <v>2.1461894397062719E-4</v>
      </c>
      <c r="N65" s="202">
        <f t="shared" si="5"/>
        <v>2.4003318613855293E-4</v>
      </c>
      <c r="O65" s="18" t="s">
        <v>816</v>
      </c>
      <c r="P65" s="205">
        <f t="shared" si="6"/>
        <v>3.9271339381665143E-3</v>
      </c>
      <c r="Q65" s="205">
        <f t="shared" si="7"/>
        <v>4.3921680636913466E-3</v>
      </c>
      <c r="R65" s="40" t="s">
        <v>887</v>
      </c>
    </row>
    <row r="66" spans="2:18" ht="25.95" customHeight="1">
      <c r="B66" s="25" t="s">
        <v>432</v>
      </c>
      <c r="C66" s="18"/>
      <c r="D66" s="18" t="s">
        <v>792</v>
      </c>
      <c r="E66" s="18"/>
      <c r="F66" s="18"/>
      <c r="G66" s="18"/>
      <c r="H66" s="18"/>
      <c r="I66" s="195">
        <v>0.7</v>
      </c>
      <c r="J66" s="186" t="s">
        <v>741</v>
      </c>
      <c r="K66" s="102">
        <f t="shared" si="3"/>
        <v>7.0000000000000007E-5</v>
      </c>
      <c r="L66" s="19" t="s">
        <v>622</v>
      </c>
      <c r="M66" s="201">
        <f t="shared" si="4"/>
        <v>4.552523053922395E-5</v>
      </c>
      <c r="N66" s="202">
        <f t="shared" si="5"/>
        <v>5.0916130393026378E-5</v>
      </c>
      <c r="O66" s="18" t="s">
        <v>816</v>
      </c>
      <c r="P66" s="205">
        <f t="shared" si="6"/>
        <v>8.3302841112623026E-4</v>
      </c>
      <c r="Q66" s="205">
        <f t="shared" si="7"/>
        <v>9.3167201351028559E-4</v>
      </c>
      <c r="R66" s="40" t="s">
        <v>887</v>
      </c>
    </row>
    <row r="67" spans="2:18" ht="25.95" customHeight="1">
      <c r="B67" s="25" t="s">
        <v>433</v>
      </c>
      <c r="C67" s="18"/>
      <c r="D67" s="18" t="s">
        <v>793</v>
      </c>
      <c r="E67" s="18"/>
      <c r="F67" s="18"/>
      <c r="G67" s="18"/>
      <c r="H67" s="18"/>
      <c r="I67" s="195">
        <v>12</v>
      </c>
      <c r="J67" s="186" t="s">
        <v>741</v>
      </c>
      <c r="K67" s="102">
        <f t="shared" si="3"/>
        <v>1.2000000000000001E-3</v>
      </c>
      <c r="L67" s="19" t="s">
        <v>622</v>
      </c>
      <c r="M67" s="201">
        <f t="shared" si="4"/>
        <v>7.8043252352955343E-4</v>
      </c>
      <c r="N67" s="202">
        <f t="shared" si="5"/>
        <v>8.7284794959473786E-4</v>
      </c>
      <c r="O67" s="18" t="s">
        <v>816</v>
      </c>
      <c r="P67" s="205">
        <f t="shared" si="6"/>
        <v>1.4280487047878232E-2</v>
      </c>
      <c r="Q67" s="205">
        <f t="shared" si="7"/>
        <v>1.5971520231604894E-2</v>
      </c>
      <c r="R67" s="40" t="s">
        <v>887</v>
      </c>
    </row>
    <row r="68" spans="2:18" ht="25.95" customHeight="1">
      <c r="B68" s="25" t="s">
        <v>434</v>
      </c>
      <c r="C68" s="18"/>
      <c r="D68" s="18" t="s">
        <v>794</v>
      </c>
      <c r="E68" s="18"/>
      <c r="F68" s="18"/>
      <c r="G68" s="18"/>
      <c r="H68" s="18"/>
      <c r="I68" s="195">
        <v>3.8</v>
      </c>
      <c r="J68" s="186" t="s">
        <v>741</v>
      </c>
      <c r="K68" s="102">
        <f t="shared" si="3"/>
        <v>3.8000000000000008E-4</v>
      </c>
      <c r="L68" s="19" t="s">
        <v>622</v>
      </c>
      <c r="M68" s="201">
        <f t="shared" si="4"/>
        <v>2.4713696578435859E-4</v>
      </c>
      <c r="N68" s="202">
        <f t="shared" si="5"/>
        <v>2.7640185070500033E-4</v>
      </c>
      <c r="O68" s="18" t="s">
        <v>816</v>
      </c>
      <c r="P68" s="205">
        <f t="shared" si="6"/>
        <v>4.5221542318281066E-3</v>
      </c>
      <c r="Q68" s="205">
        <f t="shared" si="7"/>
        <v>5.0576480733415504E-3</v>
      </c>
      <c r="R68" s="40" t="s">
        <v>887</v>
      </c>
    </row>
    <row r="69" spans="2:18" ht="25.95" customHeight="1">
      <c r="B69" s="25" t="s">
        <v>435</v>
      </c>
      <c r="C69" s="18"/>
      <c r="D69" s="18" t="s">
        <v>795</v>
      </c>
      <c r="E69" s="18"/>
      <c r="F69" s="18"/>
      <c r="G69" s="18"/>
      <c r="H69" s="18"/>
      <c r="I69" s="195">
        <v>5.2</v>
      </c>
      <c r="J69" s="186" t="s">
        <v>741</v>
      </c>
      <c r="K69" s="102">
        <f t="shared" si="3"/>
        <v>5.2000000000000006E-4</v>
      </c>
      <c r="L69" s="19" t="s">
        <v>622</v>
      </c>
      <c r="M69" s="201">
        <f t="shared" si="4"/>
        <v>3.3818742686280649E-4</v>
      </c>
      <c r="N69" s="202">
        <f t="shared" si="5"/>
        <v>3.7823411149105307E-4</v>
      </c>
      <c r="O69" s="18" t="s">
        <v>816</v>
      </c>
      <c r="P69" s="205">
        <f t="shared" si="6"/>
        <v>6.1882110540805672E-3</v>
      </c>
      <c r="Q69" s="205">
        <f t="shared" si="7"/>
        <v>6.9209921003621213E-3</v>
      </c>
      <c r="R69" s="40" t="s">
        <v>887</v>
      </c>
    </row>
    <row r="70" spans="2:18" ht="25.95" customHeight="1">
      <c r="B70" s="25" t="s">
        <v>436</v>
      </c>
      <c r="C70" s="18"/>
      <c r="D70" s="18" t="s">
        <v>796</v>
      </c>
      <c r="E70" s="18"/>
      <c r="F70" s="18"/>
      <c r="G70" s="18"/>
      <c r="H70" s="18"/>
      <c r="I70" s="195">
        <v>2.2999999999999998</v>
      </c>
      <c r="J70" s="186" t="s">
        <v>741</v>
      </c>
      <c r="K70" s="102">
        <f t="shared" si="3"/>
        <v>2.3000000000000003E-4</v>
      </c>
      <c r="L70" s="19" t="s">
        <v>622</v>
      </c>
      <c r="M70" s="201">
        <f t="shared" si="4"/>
        <v>1.4958290034316441E-4</v>
      </c>
      <c r="N70" s="202">
        <f t="shared" si="5"/>
        <v>1.6729585700565812E-4</v>
      </c>
      <c r="O70" s="18" t="s">
        <v>816</v>
      </c>
      <c r="P70" s="205">
        <f t="shared" si="6"/>
        <v>2.7370933508433278E-3</v>
      </c>
      <c r="Q70" s="205">
        <f t="shared" si="7"/>
        <v>3.061208044390939E-3</v>
      </c>
      <c r="R70" s="40" t="s">
        <v>887</v>
      </c>
    </row>
    <row r="71" spans="2:18" ht="25.95" customHeight="1">
      <c r="B71" s="25" t="s">
        <v>437</v>
      </c>
      <c r="C71" s="18"/>
      <c r="D71" s="18" t="s">
        <v>797</v>
      </c>
      <c r="E71" s="18"/>
      <c r="F71" s="18"/>
      <c r="G71" s="18"/>
      <c r="H71" s="18"/>
      <c r="I71" s="195">
        <v>1.4</v>
      </c>
      <c r="J71" s="186" t="s">
        <v>741</v>
      </c>
      <c r="K71" s="102">
        <f t="shared" si="3"/>
        <v>1.4000000000000001E-4</v>
      </c>
      <c r="L71" s="19" t="s">
        <v>622</v>
      </c>
      <c r="M71" s="201">
        <f t="shared" si="4"/>
        <v>9.1050461078447901E-5</v>
      </c>
      <c r="N71" s="202">
        <f t="shared" si="5"/>
        <v>1.0183226078605276E-4</v>
      </c>
      <c r="O71" s="18" t="s">
        <v>816</v>
      </c>
      <c r="P71" s="205">
        <f t="shared" si="6"/>
        <v>1.6660568222524605E-3</v>
      </c>
      <c r="Q71" s="205">
        <f t="shared" si="7"/>
        <v>1.8633440270205712E-3</v>
      </c>
      <c r="R71" s="40" t="s">
        <v>887</v>
      </c>
    </row>
    <row r="72" spans="2:18" ht="25.95" customHeight="1">
      <c r="B72" s="25" t="s">
        <v>438</v>
      </c>
      <c r="C72" s="18"/>
      <c r="D72" s="18" t="s">
        <v>798</v>
      </c>
      <c r="E72" s="18"/>
      <c r="F72" s="18"/>
      <c r="G72" s="18"/>
      <c r="H72" s="18"/>
      <c r="I72" s="195">
        <v>5.5</v>
      </c>
      <c r="J72" s="186" t="s">
        <v>741</v>
      </c>
      <c r="K72" s="102">
        <f t="shared" si="3"/>
        <v>5.5000000000000014E-4</v>
      </c>
      <c r="L72" s="19" t="s">
        <v>622</v>
      </c>
      <c r="M72" s="201">
        <f t="shared" si="4"/>
        <v>3.5769823995104541E-4</v>
      </c>
      <c r="N72" s="202">
        <f t="shared" si="5"/>
        <v>4.0005531023092164E-4</v>
      </c>
      <c r="O72" s="18" t="s">
        <v>816</v>
      </c>
      <c r="P72" s="205">
        <f t="shared" si="6"/>
        <v>6.5452232302775247E-3</v>
      </c>
      <c r="Q72" s="205">
        <f t="shared" si="7"/>
        <v>7.320280106152246E-3</v>
      </c>
      <c r="R72" s="40" t="s">
        <v>887</v>
      </c>
    </row>
    <row r="73" spans="2:18" ht="25.95" customHeight="1">
      <c r="B73" s="25" t="s">
        <v>439</v>
      </c>
      <c r="C73" s="18"/>
      <c r="D73" s="18" t="s">
        <v>799</v>
      </c>
      <c r="E73" s="18"/>
      <c r="F73" s="18"/>
      <c r="G73" s="18"/>
      <c r="H73" s="18"/>
      <c r="I73" s="195">
        <v>3.7</v>
      </c>
      <c r="J73" s="186" t="s">
        <v>741</v>
      </c>
      <c r="K73" s="102">
        <f t="shared" si="3"/>
        <v>3.700000000000001E-4</v>
      </c>
      <c r="L73" s="19" t="s">
        <v>622</v>
      </c>
      <c r="M73" s="201">
        <f t="shared" si="4"/>
        <v>2.4063336142161236E-4</v>
      </c>
      <c r="N73" s="202">
        <f t="shared" si="5"/>
        <v>2.6912811779171089E-4</v>
      </c>
      <c r="O73" s="18" t="s">
        <v>816</v>
      </c>
      <c r="P73" s="205">
        <f t="shared" si="6"/>
        <v>4.4031501730957892E-3</v>
      </c>
      <c r="Q73" s="205">
        <f t="shared" si="7"/>
        <v>4.92455207141151E-3</v>
      </c>
      <c r="R73" s="40" t="s">
        <v>887</v>
      </c>
    </row>
    <row r="74" spans="2:18" ht="25.95" customHeight="1">
      <c r="B74" s="25" t="s">
        <v>440</v>
      </c>
      <c r="C74" s="18"/>
      <c r="D74" s="18" t="s">
        <v>800</v>
      </c>
      <c r="E74" s="18"/>
      <c r="F74" s="18"/>
      <c r="G74" s="18"/>
      <c r="H74" s="18"/>
      <c r="I74" s="195">
        <v>5.8</v>
      </c>
      <c r="J74" s="186" t="s">
        <v>741</v>
      </c>
      <c r="K74" s="102">
        <f t="shared" si="3"/>
        <v>5.8000000000000011E-4</v>
      </c>
      <c r="L74" s="19" t="s">
        <v>622</v>
      </c>
      <c r="M74" s="201">
        <f t="shared" si="4"/>
        <v>3.7720905303928421E-4</v>
      </c>
      <c r="N74" s="202">
        <f t="shared" si="5"/>
        <v>4.2187650897079006E-4</v>
      </c>
      <c r="O74" s="18" t="s">
        <v>816</v>
      </c>
      <c r="P74" s="205">
        <f t="shared" si="6"/>
        <v>6.9022354064744804E-3</v>
      </c>
      <c r="Q74" s="205">
        <f t="shared" si="7"/>
        <v>7.7195681119423681E-3</v>
      </c>
      <c r="R74" s="40" t="s">
        <v>887</v>
      </c>
    </row>
    <row r="75" spans="2:18" ht="25.95" customHeight="1">
      <c r="B75" s="25" t="s">
        <v>441</v>
      </c>
      <c r="C75" s="18"/>
      <c r="D75" s="18" t="s">
        <v>801</v>
      </c>
      <c r="E75" s="18"/>
      <c r="F75" s="18"/>
      <c r="G75" s="18"/>
      <c r="H75" s="18"/>
      <c r="I75" s="195">
        <v>1.5</v>
      </c>
      <c r="J75" s="186" t="s">
        <v>741</v>
      </c>
      <c r="K75" s="102">
        <f t="shared" si="3"/>
        <v>1.5000000000000001E-4</v>
      </c>
      <c r="L75" s="19" t="s">
        <v>622</v>
      </c>
      <c r="M75" s="201">
        <f t="shared" si="4"/>
        <v>9.7554065441194179E-5</v>
      </c>
      <c r="N75" s="202">
        <f t="shared" si="5"/>
        <v>1.0910599369934223E-4</v>
      </c>
      <c r="O75" s="18" t="s">
        <v>816</v>
      </c>
      <c r="P75" s="205">
        <f t="shared" si="6"/>
        <v>1.785060880984779E-3</v>
      </c>
      <c r="Q75" s="205">
        <f t="shared" si="7"/>
        <v>1.9964400289506118E-3</v>
      </c>
      <c r="R75" s="40" t="s">
        <v>887</v>
      </c>
    </row>
    <row r="76" spans="2:18" ht="25.95" customHeight="1">
      <c r="B76" s="25" t="s">
        <v>442</v>
      </c>
      <c r="C76" s="18"/>
      <c r="D76" s="18" t="s">
        <v>802</v>
      </c>
      <c r="E76" s="18"/>
      <c r="F76" s="18"/>
      <c r="G76" s="18"/>
      <c r="H76" s="18"/>
      <c r="I76" s="195">
        <v>1.8</v>
      </c>
      <c r="J76" s="186" t="s">
        <v>741</v>
      </c>
      <c r="K76" s="102">
        <f t="shared" si="3"/>
        <v>1.8000000000000004E-4</v>
      </c>
      <c r="L76" s="19" t="s">
        <v>622</v>
      </c>
      <c r="M76" s="201">
        <f t="shared" si="4"/>
        <v>1.1706487852943303E-4</v>
      </c>
      <c r="N76" s="202">
        <f t="shared" si="5"/>
        <v>1.309271924392107E-4</v>
      </c>
      <c r="O76" s="18" t="s">
        <v>816</v>
      </c>
      <c r="P76" s="205">
        <f t="shared" si="6"/>
        <v>2.142073057181735E-3</v>
      </c>
      <c r="Q76" s="205">
        <f t="shared" si="7"/>
        <v>2.3957280347407348E-3</v>
      </c>
      <c r="R76" s="40" t="s">
        <v>887</v>
      </c>
    </row>
    <row r="77" spans="2:18" ht="25.95" customHeight="1">
      <c r="B77" s="25" t="s">
        <v>443</v>
      </c>
      <c r="C77" s="18"/>
      <c r="D77" s="18" t="s">
        <v>803</v>
      </c>
      <c r="E77" s="18"/>
      <c r="F77" s="18"/>
      <c r="G77" s="18"/>
      <c r="H77" s="18"/>
      <c r="I77" s="195">
        <v>6.3</v>
      </c>
      <c r="J77" s="186" t="s">
        <v>741</v>
      </c>
      <c r="K77" s="102">
        <f t="shared" si="3"/>
        <v>6.3000000000000013E-4</v>
      </c>
      <c r="L77" s="19" t="s">
        <v>622</v>
      </c>
      <c r="M77" s="201">
        <f t="shared" si="4"/>
        <v>4.0972707485301558E-4</v>
      </c>
      <c r="N77" s="202">
        <f t="shared" si="5"/>
        <v>4.5824517353723745E-4</v>
      </c>
      <c r="O77" s="18" t="s">
        <v>816</v>
      </c>
      <c r="P77" s="205">
        <f t="shared" si="6"/>
        <v>7.4972557001360728E-3</v>
      </c>
      <c r="Q77" s="205">
        <f t="shared" si="7"/>
        <v>8.3850481215925719E-3</v>
      </c>
      <c r="R77" s="40" t="s">
        <v>887</v>
      </c>
    </row>
    <row r="78" spans="2:18" ht="25.95" customHeight="1">
      <c r="B78" s="25" t="s">
        <v>444</v>
      </c>
      <c r="C78" s="18"/>
      <c r="D78" s="18" t="s">
        <v>804</v>
      </c>
      <c r="E78" s="18"/>
      <c r="F78" s="18"/>
      <c r="G78" s="18"/>
      <c r="H78" s="18"/>
      <c r="I78" s="195">
        <v>5.6</v>
      </c>
      <c r="J78" s="186" t="s">
        <v>741</v>
      </c>
      <c r="K78" s="102">
        <f t="shared" si="3"/>
        <v>5.6000000000000006E-4</v>
      </c>
      <c r="L78" s="19" t="s">
        <v>622</v>
      </c>
      <c r="M78" s="201">
        <f t="shared" si="4"/>
        <v>3.642018443137916E-4</v>
      </c>
      <c r="N78" s="202">
        <f t="shared" si="5"/>
        <v>4.0732904314421103E-4</v>
      </c>
      <c r="O78" s="18" t="s">
        <v>816</v>
      </c>
      <c r="P78" s="205">
        <f t="shared" si="6"/>
        <v>6.6642272890098421E-3</v>
      </c>
      <c r="Q78" s="205">
        <f t="shared" si="7"/>
        <v>7.4533761080822847E-3</v>
      </c>
      <c r="R78" s="40" t="s">
        <v>887</v>
      </c>
    </row>
    <row r="79" spans="2:18" ht="25.95" customHeight="1">
      <c r="B79" s="25" t="s">
        <v>445</v>
      </c>
      <c r="C79" s="18"/>
      <c r="D79" s="18" t="s">
        <v>805</v>
      </c>
      <c r="E79" s="18"/>
      <c r="F79" s="18"/>
      <c r="G79" s="18"/>
      <c r="H79" s="18"/>
      <c r="I79" s="195">
        <v>7.5</v>
      </c>
      <c r="J79" s="186" t="s">
        <v>741</v>
      </c>
      <c r="K79" s="102">
        <f t="shared" si="3"/>
        <v>7.5000000000000012E-4</v>
      </c>
      <c r="L79" s="19" t="s">
        <v>622</v>
      </c>
      <c r="M79" s="201">
        <f t="shared" si="4"/>
        <v>4.8777032720597092E-4</v>
      </c>
      <c r="N79" s="202">
        <f t="shared" si="5"/>
        <v>5.4552996849671122E-4</v>
      </c>
      <c r="O79" s="18" t="s">
        <v>816</v>
      </c>
      <c r="P79" s="205">
        <f t="shared" si="6"/>
        <v>8.925304404923895E-3</v>
      </c>
      <c r="Q79" s="205">
        <f t="shared" si="7"/>
        <v>9.9822001447530603E-3</v>
      </c>
      <c r="R79" s="40" t="s">
        <v>887</v>
      </c>
    </row>
    <row r="80" spans="2:18" ht="25.95" customHeight="1">
      <c r="B80" s="25" t="s">
        <v>446</v>
      </c>
      <c r="C80" s="18"/>
      <c r="D80" s="18" t="s">
        <v>806</v>
      </c>
      <c r="E80" s="18"/>
      <c r="F80" s="18"/>
      <c r="G80" s="18"/>
      <c r="H80" s="18"/>
      <c r="I80" s="195">
        <v>3.7</v>
      </c>
      <c r="J80" s="186" t="s">
        <v>741</v>
      </c>
      <c r="K80" s="102">
        <f t="shared" ref="K80:K87" si="8" xml:space="preserve"> I80 * $E$10</f>
        <v>3.700000000000001E-4</v>
      </c>
      <c r="L80" s="19" t="s">
        <v>622</v>
      </c>
      <c r="M80" s="201">
        <f t="shared" ref="M80:M87" si="9" xml:space="preserve"> $J$6 * K80 * ( 2 * $H$6 / $N$4 ) ^ 0.5</f>
        <v>2.4063336142161236E-4</v>
      </c>
      <c r="N80" s="202">
        <f t="shared" ref="N80:N87" si="10" xml:space="preserve"> $J$6 * K80 * ( 2 * $H$6 / $N$5 ) ^ 0.5</f>
        <v>2.6912811779171089E-4</v>
      </c>
      <c r="O80" s="18" t="s">
        <v>816</v>
      </c>
      <c r="P80" s="205">
        <f t="shared" ref="P80:P87" si="11">M80 * $L$10</f>
        <v>4.4031501730957892E-3</v>
      </c>
      <c r="Q80" s="205">
        <f t="shared" ref="Q80:Q87" si="12">N80 * $L$10</f>
        <v>4.92455207141151E-3</v>
      </c>
      <c r="R80" s="40" t="s">
        <v>887</v>
      </c>
    </row>
    <row r="81" spans="2:18" ht="25.95" customHeight="1">
      <c r="B81" s="25" t="s">
        <v>447</v>
      </c>
      <c r="C81" s="18"/>
      <c r="D81" s="18" t="s">
        <v>807</v>
      </c>
      <c r="E81" s="18"/>
      <c r="F81" s="18"/>
      <c r="G81" s="18"/>
      <c r="H81" s="18"/>
      <c r="I81" s="195">
        <v>3.7</v>
      </c>
      <c r="J81" s="186" t="s">
        <v>741</v>
      </c>
      <c r="K81" s="102">
        <f t="shared" si="8"/>
        <v>3.700000000000001E-4</v>
      </c>
      <c r="L81" s="19" t="s">
        <v>622</v>
      </c>
      <c r="M81" s="201">
        <f t="shared" si="9"/>
        <v>2.4063336142161236E-4</v>
      </c>
      <c r="N81" s="202">
        <f t="shared" si="10"/>
        <v>2.6912811779171089E-4</v>
      </c>
      <c r="O81" s="18" t="s">
        <v>816</v>
      </c>
      <c r="P81" s="205">
        <f t="shared" si="11"/>
        <v>4.4031501730957892E-3</v>
      </c>
      <c r="Q81" s="205">
        <f t="shared" si="12"/>
        <v>4.92455207141151E-3</v>
      </c>
      <c r="R81" s="40" t="s">
        <v>887</v>
      </c>
    </row>
    <row r="82" spans="2:18" ht="25.95" customHeight="1">
      <c r="B82" s="25" t="s">
        <v>448</v>
      </c>
      <c r="C82" s="18"/>
      <c r="D82" s="18" t="s">
        <v>808</v>
      </c>
      <c r="E82" s="18"/>
      <c r="F82" s="18"/>
      <c r="G82" s="18"/>
      <c r="H82" s="18"/>
      <c r="I82" s="195">
        <v>7.6</v>
      </c>
      <c r="J82" s="186" t="s">
        <v>741</v>
      </c>
      <c r="K82" s="102">
        <f t="shared" si="8"/>
        <v>7.6000000000000015E-4</v>
      </c>
      <c r="L82" s="19" t="s">
        <v>622</v>
      </c>
      <c r="M82" s="201">
        <f t="shared" si="9"/>
        <v>4.9427393156871717E-4</v>
      </c>
      <c r="N82" s="202">
        <f t="shared" si="10"/>
        <v>5.5280370141000065E-4</v>
      </c>
      <c r="O82" s="18" t="s">
        <v>816</v>
      </c>
      <c r="P82" s="205">
        <f t="shared" si="11"/>
        <v>9.0443084636562133E-3</v>
      </c>
      <c r="Q82" s="205">
        <f t="shared" si="12"/>
        <v>1.0115296146683101E-2</v>
      </c>
      <c r="R82" s="40" t="s">
        <v>887</v>
      </c>
    </row>
    <row r="83" spans="2:18" ht="25.95" customHeight="1">
      <c r="B83" s="25" t="s">
        <v>449</v>
      </c>
      <c r="C83" s="18"/>
      <c r="D83" s="18" t="s">
        <v>809</v>
      </c>
      <c r="E83" s="18"/>
      <c r="F83" s="18"/>
      <c r="G83" s="18"/>
      <c r="H83" s="18"/>
      <c r="I83" s="195">
        <v>7.4</v>
      </c>
      <c r="J83" s="186" t="s">
        <v>741</v>
      </c>
      <c r="K83" s="102">
        <f t="shared" si="8"/>
        <v>7.4000000000000021E-4</v>
      </c>
      <c r="L83" s="19" t="s">
        <v>622</v>
      </c>
      <c r="M83" s="201">
        <f t="shared" si="9"/>
        <v>4.8126672284322473E-4</v>
      </c>
      <c r="N83" s="202">
        <f t="shared" si="10"/>
        <v>5.3825623558342178E-4</v>
      </c>
      <c r="O83" s="18" t="s">
        <v>816</v>
      </c>
      <c r="P83" s="205">
        <f t="shared" si="11"/>
        <v>8.8063003461915784E-3</v>
      </c>
      <c r="Q83" s="205">
        <f t="shared" si="12"/>
        <v>9.8491041428230199E-3</v>
      </c>
      <c r="R83" s="40" t="s">
        <v>887</v>
      </c>
    </row>
    <row r="84" spans="2:18" ht="25.95" customHeight="1">
      <c r="B84" s="25" t="s">
        <v>450</v>
      </c>
      <c r="C84" s="18"/>
      <c r="D84" s="18" t="s">
        <v>810</v>
      </c>
      <c r="E84" s="18"/>
      <c r="F84" s="18"/>
      <c r="G84" s="18"/>
      <c r="H84" s="18"/>
      <c r="I84" s="195">
        <v>10.1</v>
      </c>
      <c r="J84" s="186" t="s">
        <v>741</v>
      </c>
      <c r="K84" s="102">
        <f t="shared" si="8"/>
        <v>1.01E-3</v>
      </c>
      <c r="L84" s="19" t="s">
        <v>622</v>
      </c>
      <c r="M84" s="201">
        <f t="shared" si="9"/>
        <v>6.5686404063737417E-4</v>
      </c>
      <c r="N84" s="202">
        <f t="shared" si="10"/>
        <v>7.3464702424223772E-4</v>
      </c>
      <c r="O84" s="18" t="s">
        <v>816</v>
      </c>
      <c r="P84" s="205">
        <f t="shared" si="11"/>
        <v>1.2019409931964179E-2</v>
      </c>
      <c r="Q84" s="205">
        <f t="shared" si="12"/>
        <v>1.3442696194934121E-2</v>
      </c>
      <c r="R84" s="40" t="s">
        <v>887</v>
      </c>
    </row>
    <row r="85" spans="2:18" ht="25.95" customHeight="1">
      <c r="B85" s="25" t="s">
        <v>451</v>
      </c>
      <c r="C85" s="18"/>
      <c r="D85" s="18" t="s">
        <v>811</v>
      </c>
      <c r="E85" s="18"/>
      <c r="F85" s="18"/>
      <c r="G85" s="18"/>
      <c r="H85" s="18"/>
      <c r="I85" s="195">
        <v>4.8</v>
      </c>
      <c r="J85" s="186" t="s">
        <v>741</v>
      </c>
      <c r="K85" s="102">
        <f t="shared" si="8"/>
        <v>4.8000000000000007E-4</v>
      </c>
      <c r="L85" s="19" t="s">
        <v>622</v>
      </c>
      <c r="M85" s="201">
        <f t="shared" si="9"/>
        <v>3.1217300941182137E-4</v>
      </c>
      <c r="N85" s="202">
        <f t="shared" si="10"/>
        <v>3.4913917983789516E-4</v>
      </c>
      <c r="O85" s="18" t="s">
        <v>816</v>
      </c>
      <c r="P85" s="205">
        <f t="shared" si="11"/>
        <v>5.7121948191512931E-3</v>
      </c>
      <c r="Q85" s="205">
        <f t="shared" si="12"/>
        <v>6.3886080926419588E-3</v>
      </c>
      <c r="R85" s="40" t="s">
        <v>887</v>
      </c>
    </row>
    <row r="86" spans="2:18" ht="25.95" customHeight="1">
      <c r="B86" s="25" t="s">
        <v>452</v>
      </c>
      <c r="C86" s="18"/>
      <c r="D86" s="18" t="s">
        <v>812</v>
      </c>
      <c r="E86" s="18"/>
      <c r="F86" s="18"/>
      <c r="G86" s="18"/>
      <c r="H86" s="18"/>
      <c r="I86" s="195">
        <v>3.7</v>
      </c>
      <c r="J86" s="186" t="s">
        <v>741</v>
      </c>
      <c r="K86" s="102">
        <f t="shared" si="8"/>
        <v>3.700000000000001E-4</v>
      </c>
      <c r="L86" s="19" t="s">
        <v>622</v>
      </c>
      <c r="M86" s="201">
        <f t="shared" si="9"/>
        <v>2.4063336142161236E-4</v>
      </c>
      <c r="N86" s="202">
        <f t="shared" si="10"/>
        <v>2.6912811779171089E-4</v>
      </c>
      <c r="O86" s="18" t="s">
        <v>816</v>
      </c>
      <c r="P86" s="205">
        <f t="shared" si="11"/>
        <v>4.4031501730957892E-3</v>
      </c>
      <c r="Q86" s="205">
        <f t="shared" si="12"/>
        <v>4.92455207141151E-3</v>
      </c>
      <c r="R86" s="40" t="s">
        <v>887</v>
      </c>
    </row>
    <row r="87" spans="2:18" ht="25.95" customHeight="1" thickBot="1">
      <c r="B87" s="41" t="s">
        <v>453</v>
      </c>
      <c r="C87" s="37"/>
      <c r="D87" s="37" t="s">
        <v>813</v>
      </c>
      <c r="E87" s="37"/>
      <c r="F87" s="37"/>
      <c r="G87" s="37"/>
      <c r="H87" s="37"/>
      <c r="I87" s="196">
        <v>9.8000000000000007</v>
      </c>
      <c r="J87" s="187" t="s">
        <v>741</v>
      </c>
      <c r="K87" s="104">
        <f t="shared" si="8"/>
        <v>9.8000000000000019E-4</v>
      </c>
      <c r="L87" s="188" t="s">
        <v>622</v>
      </c>
      <c r="M87" s="203">
        <f t="shared" si="9"/>
        <v>6.3735322754913547E-4</v>
      </c>
      <c r="N87" s="204">
        <f t="shared" si="10"/>
        <v>7.1282582550236942E-4</v>
      </c>
      <c r="O87" s="37" t="s">
        <v>816</v>
      </c>
      <c r="P87" s="206">
        <f t="shared" si="11"/>
        <v>1.1662397755767226E-2</v>
      </c>
      <c r="Q87" s="206">
        <f t="shared" si="12"/>
        <v>1.3043408189144E-2</v>
      </c>
      <c r="R87" s="38" t="s">
        <v>887</v>
      </c>
    </row>
  </sheetData>
  <mergeCells count="3">
    <mergeCell ref="E7:K7"/>
    <mergeCell ref="L7:R7"/>
    <mergeCell ref="K12:R13"/>
  </mergeCells>
  <pageMargins left="0.7" right="0.7" top="0.75" bottom="0.75" header="0.3" footer="0.3"/>
  <pageSetup scale="60" orientation="landscape" r:id="rId1"/>
  <headerFooter>
    <oddHeader>&amp;L&amp;14National Institute of Standards &amp; Technology - CONTAM Library&amp;C&amp;14Enclosure Surface Leakage Areas&amp;R&amp;14&amp;A</oddHeader>
    <oddFooter>&amp;L&amp;14Units Conversion by Varkie Thomas, Ph.D., P.E.&amp;C&amp;14College of Architecture&amp;R&amp;14Illinois Institute of Technology, Chicago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B1:R85"/>
  <sheetViews>
    <sheetView zoomScale="75" zoomScaleNormal="75" workbookViewId="0">
      <selection activeCell="H6" sqref="H6:J6"/>
    </sheetView>
  </sheetViews>
  <sheetFormatPr defaultRowHeight="25.95" customHeight="1"/>
  <cols>
    <col min="1" max="1" width="1.69921875" style="16" customWidth="1"/>
    <col min="2" max="3" width="9.19921875" style="16" customWidth="1"/>
    <col min="4" max="4" width="9.19921875" style="21" customWidth="1"/>
    <col min="5" max="8" width="9.19921875" style="16" customWidth="1"/>
    <col min="9" max="9" width="10.69921875" style="33" customWidth="1"/>
    <col min="10" max="10" width="10.69921875" style="16" customWidth="1"/>
    <col min="11" max="11" width="10.69921875" style="17" customWidth="1"/>
    <col min="12" max="12" width="10.69921875" style="16" customWidth="1"/>
    <col min="13" max="14" width="11.69921875" style="16" customWidth="1"/>
    <col min="15" max="15" width="10.69921875" style="16" customWidth="1"/>
    <col min="16" max="17" width="11.69921875" style="16" customWidth="1"/>
    <col min="18" max="18" width="11.19921875" style="16" customWidth="1"/>
    <col min="19" max="20" width="1.69921875" style="16" customWidth="1"/>
    <col min="21" max="16384" width="8.796875" style="16"/>
  </cols>
  <sheetData>
    <row r="1" spans="2:18" ht="25.95" customHeight="1" thickBot="1">
      <c r="B1" s="86">
        <v>10</v>
      </c>
      <c r="C1" s="16">
        <v>8.5</v>
      </c>
      <c r="D1" s="16">
        <v>8.5</v>
      </c>
      <c r="E1" s="16">
        <v>8.5</v>
      </c>
      <c r="F1" s="16">
        <v>8.5</v>
      </c>
      <c r="G1" s="16">
        <v>8.5</v>
      </c>
      <c r="H1" s="16">
        <v>8.5</v>
      </c>
      <c r="I1" s="86">
        <v>10</v>
      </c>
      <c r="J1" s="86">
        <v>10</v>
      </c>
      <c r="K1" s="86">
        <v>10</v>
      </c>
      <c r="L1" s="86">
        <v>10</v>
      </c>
      <c r="M1" s="86">
        <v>11</v>
      </c>
      <c r="N1" s="86">
        <v>11</v>
      </c>
      <c r="O1" s="86">
        <v>10</v>
      </c>
      <c r="P1" s="86">
        <v>11</v>
      </c>
      <c r="Q1" s="86">
        <v>11</v>
      </c>
      <c r="R1" s="86">
        <v>10.5</v>
      </c>
    </row>
    <row r="2" spans="2:18" ht="25.95" customHeight="1" thickBot="1">
      <c r="B2" s="155" t="s">
        <v>943</v>
      </c>
      <c r="C2" s="156"/>
      <c r="D2" s="57" t="s">
        <v>928</v>
      </c>
      <c r="E2" s="47" t="s">
        <v>902</v>
      </c>
      <c r="F2" s="47" t="s">
        <v>903</v>
      </c>
      <c r="G2" s="213" t="s">
        <v>928</v>
      </c>
      <c r="H2" s="46" t="s">
        <v>897</v>
      </c>
      <c r="I2" s="46" t="s">
        <v>898</v>
      </c>
      <c r="J2" s="46" t="s">
        <v>898</v>
      </c>
      <c r="K2" s="47" t="s">
        <v>904</v>
      </c>
      <c r="L2" s="48" t="s">
        <v>905</v>
      </c>
      <c r="M2" s="70" t="s">
        <v>907</v>
      </c>
      <c r="N2" s="126" t="s">
        <v>909</v>
      </c>
      <c r="O2" s="74" t="s">
        <v>911</v>
      </c>
      <c r="P2" s="49" t="s">
        <v>895</v>
      </c>
      <c r="Q2" s="47" t="s">
        <v>914</v>
      </c>
      <c r="R2" s="50" t="s">
        <v>916</v>
      </c>
    </row>
    <row r="3" spans="2:18" ht="25.95" customHeight="1" thickBot="1">
      <c r="B3" s="154" t="s">
        <v>935</v>
      </c>
      <c r="C3" s="234" t="s">
        <v>936</v>
      </c>
      <c r="D3" s="212" t="s">
        <v>892</v>
      </c>
      <c r="E3" s="56" t="s">
        <v>938</v>
      </c>
      <c r="F3" s="56" t="s">
        <v>939</v>
      </c>
      <c r="G3" s="214" t="s">
        <v>894</v>
      </c>
      <c r="H3" s="214" t="s">
        <v>899</v>
      </c>
      <c r="I3" s="214" t="s">
        <v>900</v>
      </c>
      <c r="J3" s="214" t="s">
        <v>901</v>
      </c>
      <c r="K3" s="66" t="s">
        <v>893</v>
      </c>
      <c r="L3" s="67" t="s">
        <v>906</v>
      </c>
      <c r="M3" s="71" t="s">
        <v>908</v>
      </c>
      <c r="N3" s="127" t="s">
        <v>910</v>
      </c>
      <c r="O3" s="75" t="s">
        <v>912</v>
      </c>
      <c r="P3" s="68" t="s">
        <v>913</v>
      </c>
      <c r="Q3" s="65" t="s">
        <v>915</v>
      </c>
      <c r="R3" s="69" t="s">
        <v>915</v>
      </c>
    </row>
    <row r="4" spans="2:18" ht="25.95" customHeight="1" thickBot="1">
      <c r="B4" s="210" t="s">
        <v>949</v>
      </c>
      <c r="C4" s="100"/>
      <c r="D4" s="232">
        <v>0</v>
      </c>
      <c r="E4" s="233">
        <v>95</v>
      </c>
      <c r="F4" s="233">
        <v>75</v>
      </c>
      <c r="G4" s="130">
        <f>D4*0.3048</f>
        <v>0</v>
      </c>
      <c r="H4" s="59">
        <f>101325*(1-2.25577*(10^(-5))*G4)^5.2555</f>
        <v>101325</v>
      </c>
      <c r="I4" s="78">
        <f>H4*0.0002953</f>
        <v>29.921272500000001</v>
      </c>
      <c r="J4" s="79">
        <f>I4*0.48982</f>
        <v>14.656037695949999</v>
      </c>
      <c r="K4" s="60">
        <f>100.45+33.193*J9+2.319*J9^2+0.17074*J9^3+1.2063*(I9*0.4897705)^3</f>
        <v>65.933444437826054</v>
      </c>
      <c r="L4" s="61">
        <f>((O4/K9)/(1-(1-(O4/K9))*(G9/J4)))*100</f>
        <v>39.869161407394429</v>
      </c>
      <c r="M4" s="72">
        <f>0.7543*(Q4*(1+1.6078*O4))/I4</f>
        <v>14.30156203115213</v>
      </c>
      <c r="N4" s="124">
        <f xml:space="preserve"> 1/M4</f>
        <v>6.9922432096701556E-2</v>
      </c>
      <c r="O4" s="76">
        <f>((1093-0.556*F4)*F9 - 0.24*(E4-F4))/(1093 + 0.444*E4-F4)</f>
        <v>1.4137717950541305E-2</v>
      </c>
      <c r="P4" s="62">
        <f>0.24*E4+O4*(1061+0.444*E4)</f>
        <v>38.396447688678158</v>
      </c>
      <c r="Q4" s="63">
        <f>E4+459.7</f>
        <v>554.70000000000005</v>
      </c>
      <c r="R4" s="64">
        <f>F4+459.7</f>
        <v>534.70000000000005</v>
      </c>
    </row>
    <row r="5" spans="2:18" ht="25.95" customHeight="1" thickBot="1">
      <c r="B5" s="211" t="s">
        <v>950</v>
      </c>
      <c r="C5" s="101"/>
      <c r="D5" s="231">
        <v>7500</v>
      </c>
      <c r="E5" s="134">
        <f>E4 - D7 * ($D5 - $D4)</f>
        <v>68.3</v>
      </c>
      <c r="F5" s="133">
        <f>IF(F4-$D$8*($D5-$D4)&gt;E5,E5,(F4-$D$8*($D5-$D4)))</f>
        <v>57.45</v>
      </c>
      <c r="G5" s="132">
        <f>D5*0.3048</f>
        <v>2286</v>
      </c>
      <c r="H5" s="51">
        <f>101325*(1-2.25577*(10^(-5))*G5)^5.2555</f>
        <v>76714.124156906648</v>
      </c>
      <c r="I5" s="80">
        <f>H5*0.0002953</f>
        <v>22.653680863534536</v>
      </c>
      <c r="J5" s="129">
        <f>I5*0.48982</f>
        <v>11.096225960576486</v>
      </c>
      <c r="K5" s="58">
        <f>100.45+33.193*Q9+2.319*Q9^2+0.17074*Q9^3+1.2063*(P9*0.4897705)^3</f>
        <v>51.121254024623795</v>
      </c>
      <c r="L5" s="52">
        <f>((O5/R9)/(1-(1-(O5/R9))*(N9/J5)))*100</f>
        <v>55.743796600338968</v>
      </c>
      <c r="M5" s="73">
        <f>0.7543*(Q5*(1+1.6078*O5))/I5</f>
        <v>17.889159930302853</v>
      </c>
      <c r="N5" s="125">
        <f xml:space="preserve"> 1/M5</f>
        <v>5.5899774159102765E-2</v>
      </c>
      <c r="O5" s="77">
        <f>((1093-0.556*F5)*M9 - 0.24*(E5-F5))/(1093 + 0.444*E5-F5)</f>
        <v>1.0908157009312502E-2</v>
      </c>
      <c r="P5" s="53">
        <f>0.24*E5+O5*(1061+0.444*E5)</f>
        <v>28.296346629819368</v>
      </c>
      <c r="Q5" s="54">
        <f>E5+459.7</f>
        <v>528</v>
      </c>
      <c r="R5" s="55">
        <f>F5+459.7</f>
        <v>517.15</v>
      </c>
    </row>
    <row r="6" spans="2:18" ht="25.95" customHeight="1" thickBot="1">
      <c r="B6" s="199" t="s">
        <v>946</v>
      </c>
      <c r="C6" s="88"/>
      <c r="D6" s="89"/>
      <c r="E6" s="90"/>
      <c r="F6" s="89"/>
      <c r="G6" s="90"/>
      <c r="H6" s="230">
        <v>3.5000000000000003E-2</v>
      </c>
      <c r="I6" s="153" t="s">
        <v>820</v>
      </c>
      <c r="J6" s="230">
        <v>0.65</v>
      </c>
      <c r="K6" s="135" t="s">
        <v>815</v>
      </c>
      <c r="L6" s="131"/>
      <c r="M6" s="122"/>
      <c r="N6" s="121"/>
      <c r="O6" s="166" t="s">
        <v>814</v>
      </c>
      <c r="P6" s="44"/>
      <c r="Q6" s="45"/>
      <c r="R6" s="128"/>
    </row>
    <row r="7" spans="2:18" ht="25.95" customHeight="1">
      <c r="B7" s="147" t="s">
        <v>941</v>
      </c>
      <c r="C7" s="148"/>
      <c r="D7" s="149">
        <v>3.5599999999999998E-3</v>
      </c>
      <c r="E7" s="221" t="s">
        <v>933</v>
      </c>
      <c r="F7" s="222"/>
      <c r="G7" s="222"/>
      <c r="H7" s="222"/>
      <c r="I7" s="222"/>
      <c r="J7" s="222"/>
      <c r="K7" s="223"/>
      <c r="L7" s="221" t="s">
        <v>933</v>
      </c>
      <c r="M7" s="222"/>
      <c r="N7" s="222"/>
      <c r="O7" s="222"/>
      <c r="P7" s="222"/>
      <c r="Q7" s="222"/>
      <c r="R7" s="223"/>
    </row>
    <row r="8" spans="2:18" ht="25.95" customHeight="1">
      <c r="B8" s="136" t="s">
        <v>940</v>
      </c>
      <c r="C8" s="87"/>
      <c r="D8" s="150">
        <v>2.3400000000000001E-3</v>
      </c>
      <c r="E8" s="175" t="s">
        <v>917</v>
      </c>
      <c r="F8" s="176" t="s">
        <v>918</v>
      </c>
      <c r="G8" s="176" t="s">
        <v>919</v>
      </c>
      <c r="H8" s="176" t="s">
        <v>920</v>
      </c>
      <c r="I8" s="176" t="s">
        <v>921</v>
      </c>
      <c r="J8" s="176" t="s">
        <v>922</v>
      </c>
      <c r="K8" s="177" t="s">
        <v>923</v>
      </c>
      <c r="L8" s="178" t="s">
        <v>917</v>
      </c>
      <c r="M8" s="176" t="s">
        <v>918</v>
      </c>
      <c r="N8" s="176" t="s">
        <v>919</v>
      </c>
      <c r="O8" s="176" t="s">
        <v>920</v>
      </c>
      <c r="P8" s="176" t="s">
        <v>921</v>
      </c>
      <c r="Q8" s="176" t="s">
        <v>922</v>
      </c>
      <c r="R8" s="177" t="s">
        <v>923</v>
      </c>
    </row>
    <row r="9" spans="2:18" ht="25.95" customHeight="1" thickBot="1">
      <c r="B9" s="151" t="s">
        <v>942</v>
      </c>
      <c r="C9" s="123"/>
      <c r="D9" s="152"/>
      <c r="E9" s="179">
        <f xml:space="preserve"> EXP((-10440.397/R4)+(-11.29465) + (-0.027022355*R4) + (0.00001289036*R4*R4) + (-0.0000000024780681*R4^3)+(6.5459673*LN(R4)))</f>
        <v>0.43050566941181179</v>
      </c>
      <c r="F9" s="180">
        <f>0.62198*E9/(J4-E9)</f>
        <v>1.8822910507756949E-2</v>
      </c>
      <c r="G9" s="181">
        <f xml:space="preserve"> EXP((-10440.397/Q4)+(-11.29465) + (-0.027022355*Q4) + (0.00001289036*Q4*Q4) + (-0.0000000024780681*Q4^3)+(6.5459673*LN(Q4)))</f>
        <v>0.8169985641775287</v>
      </c>
      <c r="H9" s="180">
        <f>G9*2.041772658</f>
        <v>1.6681253299629366</v>
      </c>
      <c r="I9" s="180">
        <f>(I4*O4)/(0.62198+O4)</f>
        <v>0.66500035982204475</v>
      </c>
      <c r="J9" s="180">
        <f>LN(I9*0.4897705)</f>
        <v>-1.1217860621832974</v>
      </c>
      <c r="K9" s="182">
        <f>0.62198*(G9/(J4-G9))</f>
        <v>3.6719078695318048E-2</v>
      </c>
      <c r="L9" s="183">
        <f xml:space="preserve"> EXP((-10440.397/R5)+(-11.29465) + (-0.027022355*R5) + (0.00001289036*R5*R5) + (-0.0000000024780681*R5^3)+(6.5459673*LN(R5)))</f>
        <v>0.2342188912510525</v>
      </c>
      <c r="M9" s="180">
        <f>0.62198*L9/(J5-L9)</f>
        <v>1.3411836785830484E-2</v>
      </c>
      <c r="N9" s="181">
        <f xml:space="preserve"> EXP((-10440.397/Q5)+(-11.29465) + (-0.027022355*Q5) + (0.00001289036*Q5*Q5) + (-0.0000000024780681*Q5^3)+(6.5459673*LN(Q5)))</f>
        <v>0.34308612845484088</v>
      </c>
      <c r="O9" s="180">
        <f>N9*2.041772658</f>
        <v>0.70050387641816991</v>
      </c>
      <c r="P9" s="180">
        <f>(I5*O5)/(0.62198+O5)</f>
        <v>0.39044798826067578</v>
      </c>
      <c r="Q9" s="180">
        <f>LN(P9*0.4897705)</f>
        <v>-1.6542788761903038</v>
      </c>
      <c r="R9" s="182">
        <f>0.62198*(N9/(J5-N9))</f>
        <v>1.9844688482418677E-2</v>
      </c>
    </row>
    <row r="10" spans="2:18" ht="25.95" customHeight="1" thickBot="1">
      <c r="B10" s="169">
        <v>1.0763915051182401E-3</v>
      </c>
      <c r="C10" s="138" t="s">
        <v>934</v>
      </c>
      <c r="D10" s="139"/>
      <c r="E10" s="140">
        <v>1.0000000000000002E-4</v>
      </c>
      <c r="F10" s="141" t="s">
        <v>929</v>
      </c>
      <c r="G10" s="139"/>
      <c r="H10" s="139"/>
      <c r="I10" s="140">
        <v>0.56687999999999994</v>
      </c>
      <c r="J10" s="142" t="s">
        <v>930</v>
      </c>
      <c r="K10" s="143"/>
      <c r="L10" s="140">
        <v>18.298170075349837</v>
      </c>
      <c r="M10" s="138" t="s">
        <v>931</v>
      </c>
      <c r="N10" s="144"/>
      <c r="O10" s="140">
        <v>1.6990000000000001</v>
      </c>
      <c r="P10" s="145" t="s">
        <v>932</v>
      </c>
      <c r="Q10" s="139"/>
      <c r="R10" s="146"/>
    </row>
    <row r="11" spans="2:18" ht="25.95" customHeight="1" thickBot="1">
      <c r="B11" s="171"/>
      <c r="C11" s="171"/>
      <c r="D11" s="20"/>
      <c r="E11" s="20"/>
      <c r="F11" s="167"/>
      <c r="G11" s="167"/>
      <c r="H11" s="168"/>
      <c r="I11" s="168"/>
      <c r="J11" s="26"/>
      <c r="K11" s="26"/>
      <c r="L11" s="20"/>
      <c r="M11" s="29"/>
      <c r="N11" s="29"/>
      <c r="O11" s="172"/>
      <c r="P11" s="20"/>
      <c r="Q11" s="20"/>
      <c r="R11" s="20"/>
    </row>
    <row r="12" spans="2:18" ht="25.95" customHeight="1">
      <c r="B12" s="174" t="s">
        <v>945</v>
      </c>
      <c r="C12" s="95"/>
      <c r="D12" s="96"/>
      <c r="E12" s="96"/>
      <c r="F12" s="96"/>
      <c r="G12" s="96"/>
      <c r="H12" s="97"/>
      <c r="I12" s="98"/>
      <c r="J12" s="99"/>
      <c r="K12" s="215" t="s">
        <v>937</v>
      </c>
      <c r="L12" s="216"/>
      <c r="M12" s="216"/>
      <c r="N12" s="216"/>
      <c r="O12" s="216"/>
      <c r="P12" s="216"/>
      <c r="Q12" s="216"/>
      <c r="R12" s="217"/>
    </row>
    <row r="13" spans="2:18" ht="25.95" customHeight="1" thickBot="1">
      <c r="B13" s="173" t="s">
        <v>896</v>
      </c>
      <c r="C13" s="91"/>
      <c r="D13" s="92"/>
      <c r="E13" s="92"/>
      <c r="F13" s="92"/>
      <c r="G13" s="92"/>
      <c r="H13" s="92"/>
      <c r="I13" s="92"/>
      <c r="J13" s="93"/>
      <c r="K13" s="218"/>
      <c r="L13" s="219"/>
      <c r="M13" s="219"/>
      <c r="N13" s="219"/>
      <c r="O13" s="219"/>
      <c r="P13" s="219"/>
      <c r="Q13" s="219"/>
      <c r="R13" s="220"/>
    </row>
    <row r="14" spans="2:18" ht="25.95" customHeight="1" thickBot="1">
      <c r="B14" s="114" t="s">
        <v>557</v>
      </c>
      <c r="C14" s="115"/>
      <c r="D14" s="115" t="s">
        <v>1</v>
      </c>
      <c r="E14" s="115"/>
      <c r="F14" s="115"/>
      <c r="G14" s="115"/>
      <c r="H14" s="116"/>
      <c r="I14" s="115" t="s">
        <v>925</v>
      </c>
      <c r="J14" s="117" t="s">
        <v>926</v>
      </c>
      <c r="K14" s="110" t="s">
        <v>925</v>
      </c>
      <c r="L14" s="111" t="s">
        <v>927</v>
      </c>
      <c r="M14" s="200" t="s">
        <v>947</v>
      </c>
      <c r="N14" s="200" t="s">
        <v>951</v>
      </c>
      <c r="O14" s="111" t="s">
        <v>927</v>
      </c>
      <c r="P14" s="200" t="s">
        <v>948</v>
      </c>
      <c r="Q14" s="200" t="s">
        <v>952</v>
      </c>
      <c r="R14" s="112" t="s">
        <v>926</v>
      </c>
    </row>
    <row r="15" spans="2:18" ht="25.95" customHeight="1">
      <c r="B15" s="193" t="s">
        <v>454</v>
      </c>
      <c r="C15" s="34"/>
      <c r="D15" s="35" t="s">
        <v>823</v>
      </c>
      <c r="E15" s="18"/>
      <c r="F15" s="18"/>
      <c r="G15" s="18"/>
      <c r="H15" s="18"/>
      <c r="I15" s="197">
        <v>2.19</v>
      </c>
      <c r="J15" s="189" t="s">
        <v>525</v>
      </c>
      <c r="K15" s="102">
        <f xml:space="preserve"> I15 * $E$10</f>
        <v>2.1900000000000004E-4</v>
      </c>
      <c r="L15" s="18" t="s">
        <v>622</v>
      </c>
      <c r="M15" s="201">
        <f t="shared" ref="M15" si="0" xml:space="preserve"> $J$6 * K15 * ( 2 * $H$6 / $N$4 ) ^ 0.5</f>
        <v>1.4242893554414351E-4</v>
      </c>
      <c r="N15" s="202">
        <f t="shared" ref="N15" si="1" xml:space="preserve"> $J$6 * K15 * ( 2 * $H$6 / $N$5 ) ^ 0.5</f>
        <v>1.5929475080103968E-4</v>
      </c>
      <c r="O15" s="18" t="s">
        <v>816</v>
      </c>
      <c r="P15" s="205">
        <f t="shared" ref="P15:Q15" si="2">M15 * $L$10</f>
        <v>2.6061888862377778E-3</v>
      </c>
      <c r="Q15" s="205">
        <f t="shared" si="2"/>
        <v>2.9148024422678939E-3</v>
      </c>
      <c r="R15" s="40" t="s">
        <v>887</v>
      </c>
    </row>
    <row r="16" spans="2:18" ht="25.95" customHeight="1">
      <c r="B16" s="193" t="s">
        <v>455</v>
      </c>
      <c r="C16" s="34"/>
      <c r="D16" s="35" t="s">
        <v>824</v>
      </c>
      <c r="E16" s="18"/>
      <c r="F16" s="18"/>
      <c r="G16" s="18"/>
      <c r="H16" s="18"/>
      <c r="I16" s="197">
        <v>0.57999999999999996</v>
      </c>
      <c r="J16" s="189" t="s">
        <v>525</v>
      </c>
      <c r="K16" s="102">
        <f t="shared" ref="K16:K79" si="3" xml:space="preserve"> I16 * $E$10</f>
        <v>5.8000000000000007E-5</v>
      </c>
      <c r="L16" s="18" t="s">
        <v>622</v>
      </c>
      <c r="M16" s="201">
        <f t="shared" ref="M16:M79" si="4" xml:space="preserve"> $J$6 * K16 * ( 2 * $H$6 / $N$4 ) ^ 0.5</f>
        <v>3.7720905303928419E-5</v>
      </c>
      <c r="N16" s="202">
        <f t="shared" ref="N16:N79" si="5" xml:space="preserve"> $J$6 * K16 * ( 2 * $H$6 / $N$5 ) ^ 0.5</f>
        <v>4.2187650897079E-5</v>
      </c>
      <c r="O16" s="18" t="s">
        <v>816</v>
      </c>
      <c r="P16" s="205">
        <f t="shared" ref="P16:P79" si="6">M16 * $L$10</f>
        <v>6.9022354064744793E-4</v>
      </c>
      <c r="Q16" s="205">
        <f t="shared" ref="Q16:Q79" si="7">N16 * $L$10</f>
        <v>7.7195681119423664E-4</v>
      </c>
      <c r="R16" s="40" t="s">
        <v>887</v>
      </c>
    </row>
    <row r="17" spans="2:18" ht="25.95" customHeight="1">
      <c r="B17" s="193" t="s">
        <v>456</v>
      </c>
      <c r="C17" s="34"/>
      <c r="D17" s="35" t="s">
        <v>825</v>
      </c>
      <c r="E17" s="18"/>
      <c r="F17" s="18"/>
      <c r="G17" s="18"/>
      <c r="H17" s="18"/>
      <c r="I17" s="197">
        <v>1.73</v>
      </c>
      <c r="J17" s="189" t="s">
        <v>525</v>
      </c>
      <c r="K17" s="102">
        <f t="shared" si="3"/>
        <v>1.7300000000000003E-4</v>
      </c>
      <c r="L17" s="18" t="s">
        <v>622</v>
      </c>
      <c r="M17" s="201">
        <f t="shared" si="4"/>
        <v>1.1251235547551064E-4</v>
      </c>
      <c r="N17" s="202">
        <f t="shared" si="5"/>
        <v>1.2583557939990805E-4</v>
      </c>
      <c r="O17" s="18" t="s">
        <v>816</v>
      </c>
      <c r="P17" s="205">
        <f t="shared" si="6"/>
        <v>2.058770216069112E-3</v>
      </c>
      <c r="Q17" s="205">
        <f t="shared" si="7"/>
        <v>2.3025608333897057E-3</v>
      </c>
      <c r="R17" s="40" t="s">
        <v>887</v>
      </c>
    </row>
    <row r="18" spans="2:18" ht="25.95" customHeight="1">
      <c r="B18" s="193" t="s">
        <v>457</v>
      </c>
      <c r="C18" s="34"/>
      <c r="D18" s="35" t="s">
        <v>826</v>
      </c>
      <c r="E18" s="18"/>
      <c r="F18" s="18"/>
      <c r="G18" s="18"/>
      <c r="H18" s="18"/>
      <c r="I18" s="197">
        <v>1.34</v>
      </c>
      <c r="J18" s="189" t="s">
        <v>525</v>
      </c>
      <c r="K18" s="102">
        <f t="shared" si="3"/>
        <v>1.3400000000000003E-4</v>
      </c>
      <c r="L18" s="18" t="s">
        <v>622</v>
      </c>
      <c r="M18" s="201">
        <f t="shared" si="4"/>
        <v>8.7148298460800155E-5</v>
      </c>
      <c r="N18" s="202">
        <f t="shared" si="5"/>
        <v>9.7468021038079084E-5</v>
      </c>
      <c r="O18" s="18" t="s">
        <v>816</v>
      </c>
      <c r="P18" s="205">
        <f t="shared" si="6"/>
        <v>1.5946543870130696E-3</v>
      </c>
      <c r="Q18" s="205">
        <f t="shared" si="7"/>
        <v>1.7834864258625472E-3</v>
      </c>
      <c r="R18" s="40" t="s">
        <v>887</v>
      </c>
    </row>
    <row r="19" spans="2:18" ht="25.95" customHeight="1">
      <c r="B19" s="193" t="s">
        <v>458</v>
      </c>
      <c r="C19" s="34"/>
      <c r="D19" s="35" t="s">
        <v>827</v>
      </c>
      <c r="E19" s="18"/>
      <c r="F19" s="18"/>
      <c r="G19" s="18"/>
      <c r="H19" s="18"/>
      <c r="I19" s="197">
        <v>0.57999999999999996</v>
      </c>
      <c r="J19" s="189" t="s">
        <v>525</v>
      </c>
      <c r="K19" s="102">
        <f t="shared" si="3"/>
        <v>5.8000000000000007E-5</v>
      </c>
      <c r="L19" s="18" t="s">
        <v>622</v>
      </c>
      <c r="M19" s="201">
        <f t="shared" si="4"/>
        <v>3.7720905303928419E-5</v>
      </c>
      <c r="N19" s="202">
        <f t="shared" si="5"/>
        <v>4.2187650897079E-5</v>
      </c>
      <c r="O19" s="18" t="s">
        <v>816</v>
      </c>
      <c r="P19" s="205">
        <f t="shared" si="6"/>
        <v>6.9022354064744793E-4</v>
      </c>
      <c r="Q19" s="205">
        <f t="shared" si="7"/>
        <v>7.7195681119423664E-4</v>
      </c>
      <c r="R19" s="40" t="s">
        <v>887</v>
      </c>
    </row>
    <row r="20" spans="2:18" ht="25.95" customHeight="1">
      <c r="B20" s="193" t="s">
        <v>459</v>
      </c>
      <c r="C20" s="34"/>
      <c r="D20" s="35" t="s">
        <v>828</v>
      </c>
      <c r="E20" s="18"/>
      <c r="F20" s="18"/>
      <c r="G20" s="18"/>
      <c r="H20" s="18"/>
      <c r="I20" s="197">
        <v>1.96</v>
      </c>
      <c r="J20" s="189" t="s">
        <v>525</v>
      </c>
      <c r="K20" s="102">
        <f t="shared" si="3"/>
        <v>1.9600000000000002E-4</v>
      </c>
      <c r="L20" s="18" t="s">
        <v>622</v>
      </c>
      <c r="M20" s="201">
        <f t="shared" si="4"/>
        <v>1.2747064550982704E-4</v>
      </c>
      <c r="N20" s="202">
        <f t="shared" si="5"/>
        <v>1.4256516510047383E-4</v>
      </c>
      <c r="O20" s="18" t="s">
        <v>816</v>
      </c>
      <c r="P20" s="205">
        <f t="shared" si="6"/>
        <v>2.3324795511534442E-3</v>
      </c>
      <c r="Q20" s="205">
        <f t="shared" si="7"/>
        <v>2.6086816378287992E-3</v>
      </c>
      <c r="R20" s="40" t="s">
        <v>887</v>
      </c>
    </row>
    <row r="21" spans="2:18" ht="25.95" customHeight="1">
      <c r="B21" s="193" t="s">
        <v>460</v>
      </c>
      <c r="C21" s="34"/>
      <c r="D21" s="35" t="s">
        <v>829</v>
      </c>
      <c r="E21" s="18"/>
      <c r="F21" s="18"/>
      <c r="G21" s="18"/>
      <c r="H21" s="18"/>
      <c r="I21" s="197">
        <v>1.73</v>
      </c>
      <c r="J21" s="189" t="s">
        <v>525</v>
      </c>
      <c r="K21" s="102">
        <f t="shared" si="3"/>
        <v>1.7300000000000003E-4</v>
      </c>
      <c r="L21" s="18" t="s">
        <v>622</v>
      </c>
      <c r="M21" s="201">
        <f t="shared" si="4"/>
        <v>1.1251235547551064E-4</v>
      </c>
      <c r="N21" s="202">
        <f t="shared" si="5"/>
        <v>1.2583557939990805E-4</v>
      </c>
      <c r="O21" s="18" t="s">
        <v>816</v>
      </c>
      <c r="P21" s="205">
        <f t="shared" si="6"/>
        <v>2.058770216069112E-3</v>
      </c>
      <c r="Q21" s="205">
        <f t="shared" si="7"/>
        <v>2.3025608333897057E-3</v>
      </c>
      <c r="R21" s="40" t="s">
        <v>887</v>
      </c>
    </row>
    <row r="22" spans="2:18" ht="25.95" customHeight="1">
      <c r="B22" s="193" t="s">
        <v>461</v>
      </c>
      <c r="C22" s="34"/>
      <c r="D22" s="35" t="s">
        <v>830</v>
      </c>
      <c r="E22" s="18"/>
      <c r="F22" s="18"/>
      <c r="G22" s="18"/>
      <c r="H22" s="18"/>
      <c r="I22" s="197">
        <v>3.46</v>
      </c>
      <c r="J22" s="189" t="s">
        <v>525</v>
      </c>
      <c r="K22" s="102">
        <f t="shared" si="3"/>
        <v>3.4600000000000006E-4</v>
      </c>
      <c r="L22" s="18" t="s">
        <v>622</v>
      </c>
      <c r="M22" s="201">
        <f t="shared" si="4"/>
        <v>2.2502471095102127E-4</v>
      </c>
      <c r="N22" s="202">
        <f t="shared" si="5"/>
        <v>2.5167115879981609E-4</v>
      </c>
      <c r="O22" s="18" t="s">
        <v>816</v>
      </c>
      <c r="P22" s="205">
        <f t="shared" si="6"/>
        <v>4.1175404321382239E-3</v>
      </c>
      <c r="Q22" s="205">
        <f t="shared" si="7"/>
        <v>4.6051216667794114E-3</v>
      </c>
      <c r="R22" s="40" t="s">
        <v>887</v>
      </c>
    </row>
    <row r="23" spans="2:18" ht="25.95" customHeight="1">
      <c r="B23" s="193" t="s">
        <v>462</v>
      </c>
      <c r="C23" s="34"/>
      <c r="D23" s="35" t="s">
        <v>831</v>
      </c>
      <c r="E23" s="18"/>
      <c r="F23" s="18"/>
      <c r="G23" s="18"/>
      <c r="H23" s="18"/>
      <c r="I23" s="197">
        <v>0.62</v>
      </c>
      <c r="J23" s="189" t="s">
        <v>525</v>
      </c>
      <c r="K23" s="102">
        <f t="shared" si="3"/>
        <v>6.2000000000000016E-5</v>
      </c>
      <c r="L23" s="18" t="s">
        <v>622</v>
      </c>
      <c r="M23" s="201">
        <f t="shared" si="4"/>
        <v>4.0322347049026931E-5</v>
      </c>
      <c r="N23" s="202">
        <f t="shared" si="5"/>
        <v>4.5097144062394798E-5</v>
      </c>
      <c r="O23" s="18" t="s">
        <v>816</v>
      </c>
      <c r="P23" s="205">
        <f t="shared" si="6"/>
        <v>7.3782516414037545E-4</v>
      </c>
      <c r="Q23" s="205">
        <f t="shared" si="7"/>
        <v>8.2519521196625307E-4</v>
      </c>
      <c r="R23" s="40" t="s">
        <v>887</v>
      </c>
    </row>
    <row r="24" spans="2:18" ht="25.95" customHeight="1">
      <c r="B24" s="193" t="s">
        <v>463</v>
      </c>
      <c r="C24" s="34"/>
      <c r="D24" s="35" t="s">
        <v>832</v>
      </c>
      <c r="E24" s="18"/>
      <c r="F24" s="18"/>
      <c r="G24" s="18"/>
      <c r="H24" s="18"/>
      <c r="I24" s="197">
        <v>2.35</v>
      </c>
      <c r="J24" s="189" t="s">
        <v>525</v>
      </c>
      <c r="K24" s="102">
        <f t="shared" si="3"/>
        <v>2.3500000000000005E-4</v>
      </c>
      <c r="L24" s="18" t="s">
        <v>622</v>
      </c>
      <c r="M24" s="201">
        <f t="shared" si="4"/>
        <v>1.5283470252453756E-4</v>
      </c>
      <c r="N24" s="202">
        <f t="shared" si="5"/>
        <v>1.7093272346230284E-4</v>
      </c>
      <c r="O24" s="18" t="s">
        <v>816</v>
      </c>
      <c r="P24" s="205">
        <f t="shared" si="6"/>
        <v>2.7965953802094874E-3</v>
      </c>
      <c r="Q24" s="205">
        <f t="shared" si="7"/>
        <v>3.1277560453559588E-3</v>
      </c>
      <c r="R24" s="40" t="s">
        <v>887</v>
      </c>
    </row>
    <row r="25" spans="2:18" ht="25.95" customHeight="1">
      <c r="B25" s="193" t="s">
        <v>464</v>
      </c>
      <c r="C25" s="34"/>
      <c r="D25" s="35" t="s">
        <v>833</v>
      </c>
      <c r="E25" s="18"/>
      <c r="F25" s="18"/>
      <c r="G25" s="18"/>
      <c r="H25" s="18"/>
      <c r="I25" s="197">
        <v>0.86</v>
      </c>
      <c r="J25" s="189" t="s">
        <v>525</v>
      </c>
      <c r="K25" s="102">
        <f t="shared" si="3"/>
        <v>8.6000000000000017E-5</v>
      </c>
      <c r="L25" s="18" t="s">
        <v>622</v>
      </c>
      <c r="M25" s="201">
        <f t="shared" si="4"/>
        <v>5.5930997519618001E-5</v>
      </c>
      <c r="N25" s="202">
        <f t="shared" si="5"/>
        <v>6.2554103054289546E-5</v>
      </c>
      <c r="O25" s="18" t="s">
        <v>816</v>
      </c>
      <c r="P25" s="205">
        <f t="shared" si="6"/>
        <v>1.0234349050979401E-3</v>
      </c>
      <c r="Q25" s="205">
        <f t="shared" si="7"/>
        <v>1.1446256165983507E-3</v>
      </c>
      <c r="R25" s="40" t="s">
        <v>887</v>
      </c>
    </row>
    <row r="26" spans="2:18" ht="25.95" customHeight="1">
      <c r="B26" s="193" t="s">
        <v>465</v>
      </c>
      <c r="C26" s="34"/>
      <c r="D26" s="35" t="s">
        <v>834</v>
      </c>
      <c r="E26" s="18"/>
      <c r="F26" s="18"/>
      <c r="G26" s="18"/>
      <c r="H26" s="18"/>
      <c r="I26" s="197">
        <v>1.1399999999999999</v>
      </c>
      <c r="J26" s="189" t="s">
        <v>525</v>
      </c>
      <c r="K26" s="102">
        <f t="shared" si="3"/>
        <v>1.1400000000000001E-4</v>
      </c>
      <c r="L26" s="18" t="s">
        <v>622</v>
      </c>
      <c r="M26" s="201">
        <f t="shared" si="4"/>
        <v>7.4141089735307584E-5</v>
      </c>
      <c r="N26" s="202">
        <f t="shared" si="5"/>
        <v>8.2920555211500106E-5</v>
      </c>
      <c r="O26" s="18" t="s">
        <v>816</v>
      </c>
      <c r="P26" s="205">
        <f t="shared" si="6"/>
        <v>1.3566462695484322E-3</v>
      </c>
      <c r="Q26" s="205">
        <f t="shared" si="7"/>
        <v>1.5172944220024653E-3</v>
      </c>
      <c r="R26" s="40" t="s">
        <v>887</v>
      </c>
    </row>
    <row r="27" spans="2:18" ht="25.95" customHeight="1">
      <c r="B27" s="193" t="s">
        <v>466</v>
      </c>
      <c r="C27" s="34"/>
      <c r="D27" s="35" t="s">
        <v>835</v>
      </c>
      <c r="E27" s="18"/>
      <c r="F27" s="18"/>
      <c r="G27" s="18"/>
      <c r="H27" s="18"/>
      <c r="I27" s="197">
        <v>3.01</v>
      </c>
      <c r="J27" s="189" t="s">
        <v>525</v>
      </c>
      <c r="K27" s="102">
        <f t="shared" si="3"/>
        <v>3.0100000000000005E-4</v>
      </c>
      <c r="L27" s="18" t="s">
        <v>622</v>
      </c>
      <c r="M27" s="201">
        <f t="shared" si="4"/>
        <v>1.9575849131866301E-4</v>
      </c>
      <c r="N27" s="202">
        <f t="shared" si="5"/>
        <v>2.1893936069001345E-4</v>
      </c>
      <c r="O27" s="18" t="s">
        <v>816</v>
      </c>
      <c r="P27" s="205">
        <f t="shared" si="6"/>
        <v>3.5820221678427903E-3</v>
      </c>
      <c r="Q27" s="205">
        <f t="shared" si="7"/>
        <v>4.0061896580942287E-3</v>
      </c>
      <c r="R27" s="40" t="s">
        <v>887</v>
      </c>
    </row>
    <row r="28" spans="2:18" ht="25.95" customHeight="1">
      <c r="B28" s="193" t="s">
        <v>467</v>
      </c>
      <c r="C28" s="34"/>
      <c r="D28" s="35" t="s">
        <v>836</v>
      </c>
      <c r="E28" s="18"/>
      <c r="F28" s="18"/>
      <c r="G28" s="18"/>
      <c r="H28" s="18"/>
      <c r="I28" s="197">
        <v>6.88</v>
      </c>
      <c r="J28" s="189" t="s">
        <v>525</v>
      </c>
      <c r="K28" s="102">
        <f t="shared" si="3"/>
        <v>6.8800000000000013E-4</v>
      </c>
      <c r="L28" s="18" t="s">
        <v>622</v>
      </c>
      <c r="M28" s="201">
        <f t="shared" si="4"/>
        <v>4.4744798015694401E-4</v>
      </c>
      <c r="N28" s="202">
        <f t="shared" si="5"/>
        <v>5.0043282443431637E-4</v>
      </c>
      <c r="O28" s="18" t="s">
        <v>816</v>
      </c>
      <c r="P28" s="205">
        <f t="shared" si="6"/>
        <v>8.1874792407835208E-3</v>
      </c>
      <c r="Q28" s="205">
        <f t="shared" si="7"/>
        <v>9.157004932786806E-3</v>
      </c>
      <c r="R28" s="40" t="s">
        <v>887</v>
      </c>
    </row>
    <row r="29" spans="2:18" ht="25.95" customHeight="1">
      <c r="B29" s="193" t="s">
        <v>468</v>
      </c>
      <c r="C29" s="34"/>
      <c r="D29" s="35" t="s">
        <v>837</v>
      </c>
      <c r="E29" s="18"/>
      <c r="F29" s="18"/>
      <c r="G29" s="18"/>
      <c r="H29" s="18"/>
      <c r="I29" s="197">
        <v>5.07</v>
      </c>
      <c r="J29" s="189" t="s">
        <v>525</v>
      </c>
      <c r="K29" s="102">
        <f t="shared" si="3"/>
        <v>5.0700000000000007E-4</v>
      </c>
      <c r="L29" s="18" t="s">
        <v>622</v>
      </c>
      <c r="M29" s="201">
        <f t="shared" si="4"/>
        <v>3.2973274119123638E-4</v>
      </c>
      <c r="N29" s="202">
        <f t="shared" si="5"/>
        <v>3.6877825870377677E-4</v>
      </c>
      <c r="O29" s="18" t="s">
        <v>816</v>
      </c>
      <c r="P29" s="205">
        <f t="shared" si="6"/>
        <v>6.0335057777285541E-3</v>
      </c>
      <c r="Q29" s="205">
        <f t="shared" si="7"/>
        <v>6.7479672978530691E-3</v>
      </c>
      <c r="R29" s="40" t="s">
        <v>887</v>
      </c>
    </row>
    <row r="30" spans="2:18" ht="25.95" customHeight="1">
      <c r="B30" s="193" t="s">
        <v>469</v>
      </c>
      <c r="C30" s="34"/>
      <c r="D30" s="35" t="s">
        <v>838</v>
      </c>
      <c r="E30" s="18"/>
      <c r="F30" s="18"/>
      <c r="G30" s="18"/>
      <c r="H30" s="18"/>
      <c r="I30" s="197">
        <v>2.5099999999999998</v>
      </c>
      <c r="J30" s="189" t="s">
        <v>525</v>
      </c>
      <c r="K30" s="102">
        <f t="shared" si="3"/>
        <v>2.5100000000000003E-4</v>
      </c>
      <c r="L30" s="18" t="s">
        <v>622</v>
      </c>
      <c r="M30" s="201">
        <f t="shared" si="4"/>
        <v>1.6324046950493161E-4</v>
      </c>
      <c r="N30" s="202">
        <f t="shared" si="5"/>
        <v>1.8257069612356603E-4</v>
      </c>
      <c r="O30" s="18" t="s">
        <v>816</v>
      </c>
      <c r="P30" s="205">
        <f t="shared" si="6"/>
        <v>2.9870018741811975E-3</v>
      </c>
      <c r="Q30" s="205">
        <f t="shared" si="7"/>
        <v>3.3407096484440245E-3</v>
      </c>
      <c r="R30" s="40" t="s">
        <v>887</v>
      </c>
    </row>
    <row r="31" spans="2:18" ht="25.95" customHeight="1">
      <c r="B31" s="193" t="s">
        <v>470</v>
      </c>
      <c r="C31" s="34"/>
      <c r="D31" s="35" t="s">
        <v>823</v>
      </c>
      <c r="E31" s="18"/>
      <c r="F31" s="18"/>
      <c r="G31" s="18"/>
      <c r="H31" s="18"/>
      <c r="I31" s="197">
        <v>3.59</v>
      </c>
      <c r="J31" s="189" t="s">
        <v>525</v>
      </c>
      <c r="K31" s="102">
        <f t="shared" si="3"/>
        <v>3.5900000000000005E-4</v>
      </c>
      <c r="L31" s="18" t="s">
        <v>622</v>
      </c>
      <c r="M31" s="201">
        <f t="shared" si="4"/>
        <v>2.3347939662259141E-4</v>
      </c>
      <c r="N31" s="202">
        <f t="shared" si="5"/>
        <v>2.6112701158709245E-4</v>
      </c>
      <c r="O31" s="18" t="s">
        <v>816</v>
      </c>
      <c r="P31" s="205">
        <f t="shared" si="6"/>
        <v>4.2722457084902379E-3</v>
      </c>
      <c r="Q31" s="205">
        <f t="shared" si="7"/>
        <v>4.7781464692884653E-3</v>
      </c>
      <c r="R31" s="40" t="s">
        <v>887</v>
      </c>
    </row>
    <row r="32" spans="2:18" ht="25.95" customHeight="1">
      <c r="B32" s="193" t="s">
        <v>471</v>
      </c>
      <c r="C32" s="34"/>
      <c r="D32" s="35" t="s">
        <v>838</v>
      </c>
      <c r="E32" s="18"/>
      <c r="F32" s="18"/>
      <c r="G32" s="18"/>
      <c r="H32" s="18"/>
      <c r="I32" s="197">
        <v>1.79</v>
      </c>
      <c r="J32" s="189" t="s">
        <v>525</v>
      </c>
      <c r="K32" s="102">
        <f t="shared" si="3"/>
        <v>1.7900000000000004E-4</v>
      </c>
      <c r="L32" s="18" t="s">
        <v>622</v>
      </c>
      <c r="M32" s="201">
        <f t="shared" si="4"/>
        <v>1.1641451809315841E-4</v>
      </c>
      <c r="N32" s="202">
        <f t="shared" si="5"/>
        <v>1.3019981914788177E-4</v>
      </c>
      <c r="O32" s="18" t="s">
        <v>816</v>
      </c>
      <c r="P32" s="205">
        <f t="shared" si="6"/>
        <v>2.1301726513085033E-3</v>
      </c>
      <c r="Q32" s="205">
        <f t="shared" si="7"/>
        <v>2.382418434547731E-3</v>
      </c>
      <c r="R32" s="40" t="s">
        <v>887</v>
      </c>
    </row>
    <row r="33" spans="2:18" ht="25.95" customHeight="1">
      <c r="B33" s="193" t="s">
        <v>472</v>
      </c>
      <c r="C33" s="34"/>
      <c r="D33" s="35" t="s">
        <v>828</v>
      </c>
      <c r="E33" s="18"/>
      <c r="F33" s="18"/>
      <c r="G33" s="18"/>
      <c r="H33" s="18"/>
      <c r="I33" s="197">
        <v>1.79</v>
      </c>
      <c r="J33" s="189" t="s">
        <v>525</v>
      </c>
      <c r="K33" s="102">
        <f t="shared" si="3"/>
        <v>1.7900000000000004E-4</v>
      </c>
      <c r="L33" s="18" t="s">
        <v>622</v>
      </c>
      <c r="M33" s="201">
        <f t="shared" si="4"/>
        <v>1.1641451809315841E-4</v>
      </c>
      <c r="N33" s="202">
        <f t="shared" si="5"/>
        <v>1.3019981914788177E-4</v>
      </c>
      <c r="O33" s="18" t="s">
        <v>816</v>
      </c>
      <c r="P33" s="205">
        <f t="shared" si="6"/>
        <v>2.1301726513085033E-3</v>
      </c>
      <c r="Q33" s="205">
        <f t="shared" si="7"/>
        <v>2.382418434547731E-3</v>
      </c>
      <c r="R33" s="40" t="s">
        <v>887</v>
      </c>
    </row>
    <row r="34" spans="2:18" ht="25.95" customHeight="1">
      <c r="B34" s="193" t="s">
        <v>473</v>
      </c>
      <c r="C34" s="34"/>
      <c r="D34" s="35" t="s">
        <v>839</v>
      </c>
      <c r="E34" s="18"/>
      <c r="F34" s="18"/>
      <c r="G34" s="18"/>
      <c r="H34" s="18"/>
      <c r="I34" s="197">
        <v>2.0299999999999998</v>
      </c>
      <c r="J34" s="189" t="s">
        <v>525</v>
      </c>
      <c r="K34" s="102">
        <f t="shared" si="3"/>
        <v>2.0300000000000003E-4</v>
      </c>
      <c r="L34" s="18" t="s">
        <v>622</v>
      </c>
      <c r="M34" s="201">
        <f t="shared" si="4"/>
        <v>1.3202316856374949E-4</v>
      </c>
      <c r="N34" s="202">
        <f t="shared" si="5"/>
        <v>1.4765677813977652E-4</v>
      </c>
      <c r="O34" s="18" t="s">
        <v>816</v>
      </c>
      <c r="P34" s="205">
        <f t="shared" si="6"/>
        <v>2.4157823922660682E-3</v>
      </c>
      <c r="Q34" s="205">
        <f t="shared" si="7"/>
        <v>2.7018488391798287E-3</v>
      </c>
      <c r="R34" s="40" t="s">
        <v>887</v>
      </c>
    </row>
    <row r="35" spans="2:18" ht="25.95" customHeight="1">
      <c r="B35" s="193" t="s">
        <v>474</v>
      </c>
      <c r="C35" s="34"/>
      <c r="D35" s="35" t="s">
        <v>840</v>
      </c>
      <c r="E35" s="18"/>
      <c r="F35" s="18"/>
      <c r="G35" s="18"/>
      <c r="H35" s="18"/>
      <c r="I35" s="197">
        <v>1.1399999999999999</v>
      </c>
      <c r="J35" s="189" t="s">
        <v>525</v>
      </c>
      <c r="K35" s="102">
        <f t="shared" si="3"/>
        <v>1.1400000000000001E-4</v>
      </c>
      <c r="L35" s="18" t="s">
        <v>622</v>
      </c>
      <c r="M35" s="201">
        <f t="shared" si="4"/>
        <v>7.4141089735307584E-5</v>
      </c>
      <c r="N35" s="202">
        <f t="shared" si="5"/>
        <v>8.2920555211500106E-5</v>
      </c>
      <c r="O35" s="18" t="s">
        <v>816</v>
      </c>
      <c r="P35" s="205">
        <f t="shared" si="6"/>
        <v>1.3566462695484322E-3</v>
      </c>
      <c r="Q35" s="205">
        <f t="shared" si="7"/>
        <v>1.5172944220024653E-3</v>
      </c>
      <c r="R35" s="40" t="s">
        <v>887</v>
      </c>
    </row>
    <row r="36" spans="2:18" ht="25.95" customHeight="1">
      <c r="B36" s="193" t="s">
        <v>475</v>
      </c>
      <c r="C36" s="34"/>
      <c r="D36" s="35" t="s">
        <v>841</v>
      </c>
      <c r="E36" s="18"/>
      <c r="F36" s="18"/>
      <c r="G36" s="18"/>
      <c r="H36" s="18"/>
      <c r="I36" s="197">
        <v>1.1399999999999999</v>
      </c>
      <c r="J36" s="189" t="s">
        <v>525</v>
      </c>
      <c r="K36" s="102">
        <f t="shared" si="3"/>
        <v>1.1400000000000001E-4</v>
      </c>
      <c r="L36" s="18" t="s">
        <v>622</v>
      </c>
      <c r="M36" s="201">
        <f t="shared" si="4"/>
        <v>7.4141089735307584E-5</v>
      </c>
      <c r="N36" s="202">
        <f t="shared" si="5"/>
        <v>8.2920555211500106E-5</v>
      </c>
      <c r="O36" s="18" t="s">
        <v>816</v>
      </c>
      <c r="P36" s="205">
        <f t="shared" si="6"/>
        <v>1.3566462695484322E-3</v>
      </c>
      <c r="Q36" s="205">
        <f t="shared" si="7"/>
        <v>1.5172944220024653E-3</v>
      </c>
      <c r="R36" s="40" t="s">
        <v>887</v>
      </c>
    </row>
    <row r="37" spans="2:18" ht="25.95" customHeight="1">
      <c r="B37" s="193" t="s">
        <v>476</v>
      </c>
      <c r="C37" s="34"/>
      <c r="D37" s="35" t="s">
        <v>842</v>
      </c>
      <c r="E37" s="18"/>
      <c r="F37" s="18"/>
      <c r="G37" s="18"/>
      <c r="H37" s="18"/>
      <c r="I37" s="197">
        <v>1.67</v>
      </c>
      <c r="J37" s="189" t="s">
        <v>525</v>
      </c>
      <c r="K37" s="102">
        <f t="shared" si="3"/>
        <v>1.6700000000000002E-4</v>
      </c>
      <c r="L37" s="18" t="s">
        <v>622</v>
      </c>
      <c r="M37" s="201">
        <f t="shared" si="4"/>
        <v>1.0861019285786286E-4</v>
      </c>
      <c r="N37" s="202">
        <f t="shared" si="5"/>
        <v>1.2147133965193436E-4</v>
      </c>
      <c r="O37" s="18" t="s">
        <v>816</v>
      </c>
      <c r="P37" s="205">
        <f t="shared" si="6"/>
        <v>1.9873677808297211E-3</v>
      </c>
      <c r="Q37" s="205">
        <f t="shared" si="7"/>
        <v>2.2227032322316813E-3</v>
      </c>
      <c r="R37" s="40" t="s">
        <v>887</v>
      </c>
    </row>
    <row r="38" spans="2:18" ht="25.95" customHeight="1">
      <c r="B38" s="193" t="s">
        <v>477</v>
      </c>
      <c r="C38" s="34"/>
      <c r="D38" s="35" t="s">
        <v>843</v>
      </c>
      <c r="E38" s="18"/>
      <c r="F38" s="18"/>
      <c r="G38" s="18"/>
      <c r="H38" s="18"/>
      <c r="I38" s="197">
        <v>0.78</v>
      </c>
      <c r="J38" s="189" t="s">
        <v>525</v>
      </c>
      <c r="K38" s="102">
        <f t="shared" si="3"/>
        <v>7.8000000000000012E-5</v>
      </c>
      <c r="L38" s="18" t="s">
        <v>622</v>
      </c>
      <c r="M38" s="201">
        <f t="shared" si="4"/>
        <v>5.0728114029420983E-5</v>
      </c>
      <c r="N38" s="202">
        <f t="shared" si="5"/>
        <v>5.6735116723657972E-5</v>
      </c>
      <c r="O38" s="18" t="s">
        <v>816</v>
      </c>
      <c r="P38" s="205">
        <f t="shared" si="6"/>
        <v>9.2823165811208529E-4</v>
      </c>
      <c r="Q38" s="205">
        <f t="shared" si="7"/>
        <v>1.0381488150543183E-3</v>
      </c>
      <c r="R38" s="40" t="s">
        <v>887</v>
      </c>
    </row>
    <row r="39" spans="2:18" ht="25.95" customHeight="1">
      <c r="B39" s="193" t="s">
        <v>478</v>
      </c>
      <c r="C39" s="34"/>
      <c r="D39" s="35" t="s">
        <v>844</v>
      </c>
      <c r="E39" s="18"/>
      <c r="F39" s="18"/>
      <c r="G39" s="18"/>
      <c r="H39" s="18"/>
      <c r="I39" s="197">
        <v>0.96</v>
      </c>
      <c r="J39" s="189" t="s">
        <v>525</v>
      </c>
      <c r="K39" s="102">
        <f t="shared" si="3"/>
        <v>9.6000000000000016E-5</v>
      </c>
      <c r="L39" s="18" t="s">
        <v>622</v>
      </c>
      <c r="M39" s="201">
        <f t="shared" si="4"/>
        <v>6.243460188236428E-5</v>
      </c>
      <c r="N39" s="202">
        <f t="shared" si="5"/>
        <v>6.9827835967579036E-5</v>
      </c>
      <c r="O39" s="18" t="s">
        <v>816</v>
      </c>
      <c r="P39" s="205">
        <f t="shared" si="6"/>
        <v>1.1424389638302586E-3</v>
      </c>
      <c r="Q39" s="205">
        <f t="shared" si="7"/>
        <v>1.2777216185283918E-3</v>
      </c>
      <c r="R39" s="40" t="s">
        <v>887</v>
      </c>
    </row>
    <row r="40" spans="2:18" ht="25.95" customHeight="1">
      <c r="B40" s="193" t="s">
        <v>479</v>
      </c>
      <c r="C40" s="34"/>
      <c r="D40" s="35" t="s">
        <v>845</v>
      </c>
      <c r="E40" s="18"/>
      <c r="F40" s="18"/>
      <c r="G40" s="18"/>
      <c r="H40" s="18"/>
      <c r="I40" s="197">
        <v>0.48</v>
      </c>
      <c r="J40" s="189" t="s">
        <v>525</v>
      </c>
      <c r="K40" s="102">
        <f t="shared" si="3"/>
        <v>4.8000000000000008E-5</v>
      </c>
      <c r="L40" s="18" t="s">
        <v>622</v>
      </c>
      <c r="M40" s="201">
        <f t="shared" si="4"/>
        <v>3.121730094118214E-5</v>
      </c>
      <c r="N40" s="202">
        <f t="shared" si="5"/>
        <v>3.4913917983789518E-5</v>
      </c>
      <c r="O40" s="18" t="s">
        <v>816</v>
      </c>
      <c r="P40" s="205">
        <f t="shared" si="6"/>
        <v>5.7121948191512931E-4</v>
      </c>
      <c r="Q40" s="205">
        <f t="shared" si="7"/>
        <v>6.388608092641959E-4</v>
      </c>
      <c r="R40" s="40" t="s">
        <v>887</v>
      </c>
    </row>
    <row r="41" spans="2:18" ht="25.95" customHeight="1">
      <c r="B41" s="193" t="s">
        <v>480</v>
      </c>
      <c r="C41" s="34"/>
      <c r="D41" s="35" t="s">
        <v>846</v>
      </c>
      <c r="E41" s="18"/>
      <c r="F41" s="18"/>
      <c r="G41" s="18"/>
      <c r="H41" s="18"/>
      <c r="I41" s="197">
        <v>2.4</v>
      </c>
      <c r="J41" s="189" t="s">
        <v>525</v>
      </c>
      <c r="K41" s="102">
        <f t="shared" si="3"/>
        <v>2.4000000000000003E-4</v>
      </c>
      <c r="L41" s="18" t="s">
        <v>622</v>
      </c>
      <c r="M41" s="201">
        <f t="shared" si="4"/>
        <v>1.5608650470591069E-4</v>
      </c>
      <c r="N41" s="202">
        <f t="shared" si="5"/>
        <v>1.7456958991894758E-4</v>
      </c>
      <c r="O41" s="18" t="s">
        <v>816</v>
      </c>
      <c r="P41" s="205">
        <f t="shared" si="6"/>
        <v>2.8560974095756466E-3</v>
      </c>
      <c r="Q41" s="205">
        <f t="shared" si="7"/>
        <v>3.1943040463209794E-3</v>
      </c>
      <c r="R41" s="40" t="s">
        <v>887</v>
      </c>
    </row>
    <row r="42" spans="2:18" ht="25.95" customHeight="1">
      <c r="B42" s="193" t="s">
        <v>481</v>
      </c>
      <c r="C42" s="34"/>
      <c r="D42" s="35" t="s">
        <v>847</v>
      </c>
      <c r="E42" s="18"/>
      <c r="F42" s="18"/>
      <c r="G42" s="18"/>
      <c r="H42" s="18"/>
      <c r="I42" s="197">
        <v>1.44</v>
      </c>
      <c r="J42" s="189" t="s">
        <v>525</v>
      </c>
      <c r="K42" s="102">
        <f t="shared" si="3"/>
        <v>1.4400000000000003E-4</v>
      </c>
      <c r="L42" s="18" t="s">
        <v>622</v>
      </c>
      <c r="M42" s="201">
        <f t="shared" si="4"/>
        <v>9.365190282354642E-5</v>
      </c>
      <c r="N42" s="202">
        <f t="shared" si="5"/>
        <v>1.0474175395136856E-4</v>
      </c>
      <c r="O42" s="18" t="s">
        <v>816</v>
      </c>
      <c r="P42" s="205">
        <f t="shared" si="6"/>
        <v>1.7136584457453881E-3</v>
      </c>
      <c r="Q42" s="205">
        <f t="shared" si="7"/>
        <v>1.9165824277925878E-3</v>
      </c>
      <c r="R42" s="40" t="s">
        <v>887</v>
      </c>
    </row>
    <row r="43" spans="2:18" ht="25.95" customHeight="1">
      <c r="B43" s="193" t="s">
        <v>482</v>
      </c>
      <c r="C43" s="34"/>
      <c r="D43" s="35" t="s">
        <v>848</v>
      </c>
      <c r="E43" s="18"/>
      <c r="F43" s="18"/>
      <c r="G43" s="18"/>
      <c r="H43" s="18"/>
      <c r="I43" s="197">
        <v>0.48</v>
      </c>
      <c r="J43" s="189" t="s">
        <v>525</v>
      </c>
      <c r="K43" s="102">
        <f t="shared" si="3"/>
        <v>4.8000000000000008E-5</v>
      </c>
      <c r="L43" s="18" t="s">
        <v>622</v>
      </c>
      <c r="M43" s="201">
        <f t="shared" si="4"/>
        <v>3.121730094118214E-5</v>
      </c>
      <c r="N43" s="202">
        <f t="shared" si="5"/>
        <v>3.4913917983789518E-5</v>
      </c>
      <c r="O43" s="18" t="s">
        <v>816</v>
      </c>
      <c r="P43" s="205">
        <f t="shared" si="6"/>
        <v>5.7121948191512931E-4</v>
      </c>
      <c r="Q43" s="205">
        <f t="shared" si="7"/>
        <v>6.388608092641959E-4</v>
      </c>
      <c r="R43" s="40" t="s">
        <v>887</v>
      </c>
    </row>
    <row r="44" spans="2:18" ht="25.95" customHeight="1">
      <c r="B44" s="193" t="s">
        <v>483</v>
      </c>
      <c r="C44" s="34"/>
      <c r="D44" s="35" t="s">
        <v>849</v>
      </c>
      <c r="E44" s="18"/>
      <c r="F44" s="18"/>
      <c r="G44" s="18"/>
      <c r="H44" s="18"/>
      <c r="I44" s="197">
        <v>1.6</v>
      </c>
      <c r="J44" s="189" t="s">
        <v>525</v>
      </c>
      <c r="K44" s="102">
        <f t="shared" si="3"/>
        <v>1.6000000000000004E-4</v>
      </c>
      <c r="L44" s="18" t="s">
        <v>622</v>
      </c>
      <c r="M44" s="201">
        <f t="shared" si="4"/>
        <v>1.0405766980394048E-4</v>
      </c>
      <c r="N44" s="202">
        <f t="shared" si="5"/>
        <v>1.1637972661263175E-4</v>
      </c>
      <c r="O44" s="18" t="s">
        <v>816</v>
      </c>
      <c r="P44" s="205">
        <f t="shared" si="6"/>
        <v>1.9040649397170982E-3</v>
      </c>
      <c r="Q44" s="205">
        <f t="shared" si="7"/>
        <v>2.1295360308806535E-3</v>
      </c>
      <c r="R44" s="40" t="s">
        <v>887</v>
      </c>
    </row>
    <row r="45" spans="2:18" ht="25.95" customHeight="1">
      <c r="B45" s="193" t="s">
        <v>484</v>
      </c>
      <c r="C45" s="34"/>
      <c r="D45" s="35" t="s">
        <v>847</v>
      </c>
      <c r="E45" s="18"/>
      <c r="F45" s="18"/>
      <c r="G45" s="18"/>
      <c r="H45" s="18"/>
      <c r="I45" s="197">
        <v>4.4800000000000004</v>
      </c>
      <c r="J45" s="189" t="s">
        <v>525</v>
      </c>
      <c r="K45" s="102">
        <f t="shared" si="3"/>
        <v>4.480000000000001E-4</v>
      </c>
      <c r="L45" s="18" t="s">
        <v>622</v>
      </c>
      <c r="M45" s="201">
        <f t="shared" si="4"/>
        <v>2.9136147545103333E-4</v>
      </c>
      <c r="N45" s="202">
        <f t="shared" si="5"/>
        <v>3.258632345153689E-4</v>
      </c>
      <c r="O45" s="18" t="s">
        <v>816</v>
      </c>
      <c r="P45" s="205">
        <f t="shared" si="6"/>
        <v>5.3313818312078739E-3</v>
      </c>
      <c r="Q45" s="205">
        <f t="shared" si="7"/>
        <v>5.9627008864658292E-3</v>
      </c>
      <c r="R45" s="40" t="s">
        <v>887</v>
      </c>
    </row>
    <row r="46" spans="2:18" ht="25.95" customHeight="1">
      <c r="B46" s="193" t="s">
        <v>485</v>
      </c>
      <c r="C46" s="34"/>
      <c r="D46" s="35" t="s">
        <v>848</v>
      </c>
      <c r="E46" s="18"/>
      <c r="F46" s="18"/>
      <c r="G46" s="18"/>
      <c r="H46" s="18"/>
      <c r="I46" s="197">
        <v>3.2</v>
      </c>
      <c r="J46" s="189" t="s">
        <v>525</v>
      </c>
      <c r="K46" s="102">
        <f t="shared" si="3"/>
        <v>3.2000000000000008E-4</v>
      </c>
      <c r="L46" s="18" t="s">
        <v>622</v>
      </c>
      <c r="M46" s="201">
        <f t="shared" si="4"/>
        <v>2.0811533960788097E-4</v>
      </c>
      <c r="N46" s="202">
        <f t="shared" si="5"/>
        <v>2.327594532252635E-4</v>
      </c>
      <c r="O46" s="18" t="s">
        <v>816</v>
      </c>
      <c r="P46" s="205">
        <f t="shared" si="6"/>
        <v>3.8081298794341964E-3</v>
      </c>
      <c r="Q46" s="205">
        <f t="shared" si="7"/>
        <v>4.259072061761307E-3</v>
      </c>
      <c r="R46" s="40" t="s">
        <v>887</v>
      </c>
    </row>
    <row r="47" spans="2:18" ht="25.95" customHeight="1">
      <c r="B47" s="193" t="s">
        <v>486</v>
      </c>
      <c r="C47" s="34"/>
      <c r="D47" s="35" t="s">
        <v>849</v>
      </c>
      <c r="E47" s="18"/>
      <c r="F47" s="18"/>
      <c r="G47" s="18"/>
      <c r="H47" s="18"/>
      <c r="I47" s="197">
        <v>4.8</v>
      </c>
      <c r="J47" s="189" t="s">
        <v>525</v>
      </c>
      <c r="K47" s="102">
        <f t="shared" si="3"/>
        <v>4.8000000000000007E-4</v>
      </c>
      <c r="L47" s="18" t="s">
        <v>622</v>
      </c>
      <c r="M47" s="201">
        <f t="shared" si="4"/>
        <v>3.1217300941182137E-4</v>
      </c>
      <c r="N47" s="202">
        <f t="shared" si="5"/>
        <v>3.4913917983789516E-4</v>
      </c>
      <c r="O47" s="18" t="s">
        <v>816</v>
      </c>
      <c r="P47" s="205">
        <f t="shared" si="6"/>
        <v>5.7121948191512931E-3</v>
      </c>
      <c r="Q47" s="205">
        <f t="shared" si="7"/>
        <v>6.3886080926419588E-3</v>
      </c>
      <c r="R47" s="40" t="s">
        <v>887</v>
      </c>
    </row>
    <row r="48" spans="2:18" ht="25.95" customHeight="1">
      <c r="B48" s="193" t="s">
        <v>487</v>
      </c>
      <c r="C48" s="34"/>
      <c r="D48" s="35" t="s">
        <v>850</v>
      </c>
      <c r="E48" s="18"/>
      <c r="F48" s="18"/>
      <c r="G48" s="18"/>
      <c r="H48" s="18"/>
      <c r="I48" s="197">
        <v>7.84</v>
      </c>
      <c r="J48" s="189" t="s">
        <v>525</v>
      </c>
      <c r="K48" s="102">
        <f t="shared" si="3"/>
        <v>7.8400000000000008E-4</v>
      </c>
      <c r="L48" s="18" t="s">
        <v>622</v>
      </c>
      <c r="M48" s="201">
        <f t="shared" si="4"/>
        <v>5.0988258203930816E-4</v>
      </c>
      <c r="N48" s="202">
        <f t="shared" si="5"/>
        <v>5.7026066040189534E-4</v>
      </c>
      <c r="O48" s="18" t="s">
        <v>816</v>
      </c>
      <c r="P48" s="205">
        <f t="shared" si="6"/>
        <v>9.3299182046137769E-3</v>
      </c>
      <c r="Q48" s="205">
        <f t="shared" si="7"/>
        <v>1.0434726551315197E-2</v>
      </c>
      <c r="R48" s="40" t="s">
        <v>887</v>
      </c>
    </row>
    <row r="49" spans="2:18" ht="25.95" customHeight="1">
      <c r="B49" s="193" t="s">
        <v>488</v>
      </c>
      <c r="C49" s="34"/>
      <c r="D49" s="35" t="s">
        <v>851</v>
      </c>
      <c r="E49" s="18"/>
      <c r="F49" s="18"/>
      <c r="G49" s="18"/>
      <c r="H49" s="18"/>
      <c r="I49" s="197">
        <v>4</v>
      </c>
      <c r="J49" s="189" t="s">
        <v>525</v>
      </c>
      <c r="K49" s="102">
        <f t="shared" si="3"/>
        <v>4.0000000000000007E-4</v>
      </c>
      <c r="L49" s="18" t="s">
        <v>622</v>
      </c>
      <c r="M49" s="201">
        <f t="shared" si="4"/>
        <v>2.6014417450985114E-4</v>
      </c>
      <c r="N49" s="202">
        <f t="shared" si="5"/>
        <v>2.909493165315793E-4</v>
      </c>
      <c r="O49" s="18" t="s">
        <v>816</v>
      </c>
      <c r="P49" s="205">
        <f t="shared" si="6"/>
        <v>4.7601623492927441E-3</v>
      </c>
      <c r="Q49" s="205">
        <f t="shared" si="7"/>
        <v>5.3238400772016321E-3</v>
      </c>
      <c r="R49" s="40" t="s">
        <v>887</v>
      </c>
    </row>
    <row r="50" spans="2:18" ht="25.95" customHeight="1">
      <c r="B50" s="193" t="s">
        <v>489</v>
      </c>
      <c r="C50" s="34"/>
      <c r="D50" s="35" t="s">
        <v>852</v>
      </c>
      <c r="E50" s="18"/>
      <c r="F50" s="18"/>
      <c r="G50" s="18"/>
      <c r="H50" s="18"/>
      <c r="I50" s="197">
        <v>11.2</v>
      </c>
      <c r="J50" s="189" t="s">
        <v>525</v>
      </c>
      <c r="K50" s="102">
        <f t="shared" si="3"/>
        <v>1.1200000000000001E-3</v>
      </c>
      <c r="L50" s="18" t="s">
        <v>622</v>
      </c>
      <c r="M50" s="201">
        <f t="shared" si="4"/>
        <v>7.284036886275832E-4</v>
      </c>
      <c r="N50" s="202">
        <f t="shared" si="5"/>
        <v>8.1465808628842205E-4</v>
      </c>
      <c r="O50" s="18" t="s">
        <v>816</v>
      </c>
      <c r="P50" s="205">
        <f t="shared" si="6"/>
        <v>1.3328454578019684E-2</v>
      </c>
      <c r="Q50" s="205">
        <f t="shared" si="7"/>
        <v>1.4906752216164569E-2</v>
      </c>
      <c r="R50" s="40" t="s">
        <v>887</v>
      </c>
    </row>
    <row r="51" spans="2:18" ht="25.95" customHeight="1">
      <c r="B51" s="193" t="s">
        <v>490</v>
      </c>
      <c r="C51" s="34"/>
      <c r="D51" s="35" t="s">
        <v>853</v>
      </c>
      <c r="E51" s="18"/>
      <c r="F51" s="18"/>
      <c r="G51" s="18"/>
      <c r="H51" s="18"/>
      <c r="I51" s="197">
        <v>5.55</v>
      </c>
      <c r="J51" s="189" t="s">
        <v>525</v>
      </c>
      <c r="K51" s="102">
        <f t="shared" si="3"/>
        <v>5.5500000000000005E-4</v>
      </c>
      <c r="L51" s="18" t="s">
        <v>622</v>
      </c>
      <c r="M51" s="201">
        <f t="shared" si="4"/>
        <v>3.609500421324185E-4</v>
      </c>
      <c r="N51" s="202">
        <f t="shared" si="5"/>
        <v>4.0369217668756631E-4</v>
      </c>
      <c r="O51" s="18" t="s">
        <v>816</v>
      </c>
      <c r="P51" s="205">
        <f t="shared" si="6"/>
        <v>6.6047252596436829E-3</v>
      </c>
      <c r="Q51" s="205">
        <f t="shared" si="7"/>
        <v>7.3868281071172654E-3</v>
      </c>
      <c r="R51" s="40" t="s">
        <v>887</v>
      </c>
    </row>
    <row r="52" spans="2:18" ht="25.95" customHeight="1">
      <c r="B52" s="193" t="s">
        <v>491</v>
      </c>
      <c r="C52" s="34"/>
      <c r="D52" s="35" t="s">
        <v>854</v>
      </c>
      <c r="E52" s="18"/>
      <c r="F52" s="18"/>
      <c r="G52" s="18"/>
      <c r="H52" s="18"/>
      <c r="I52" s="197">
        <v>2.25</v>
      </c>
      <c r="J52" s="189" t="s">
        <v>525</v>
      </c>
      <c r="K52" s="102">
        <f t="shared" si="3"/>
        <v>2.2500000000000005E-4</v>
      </c>
      <c r="L52" s="18" t="s">
        <v>622</v>
      </c>
      <c r="M52" s="201">
        <f t="shared" si="4"/>
        <v>1.4633109816179128E-4</v>
      </c>
      <c r="N52" s="202">
        <f t="shared" si="5"/>
        <v>1.6365899054901338E-4</v>
      </c>
      <c r="O52" s="18" t="s">
        <v>816</v>
      </c>
      <c r="P52" s="205">
        <f t="shared" si="6"/>
        <v>2.6775913214771687E-3</v>
      </c>
      <c r="Q52" s="205">
        <f t="shared" si="7"/>
        <v>2.9946600434259184E-3</v>
      </c>
      <c r="R52" s="40" t="s">
        <v>887</v>
      </c>
    </row>
    <row r="53" spans="2:18" ht="25.95" customHeight="1">
      <c r="B53" s="193" t="s">
        <v>492</v>
      </c>
      <c r="C53" s="34"/>
      <c r="D53" s="35" t="s">
        <v>855</v>
      </c>
      <c r="E53" s="18"/>
      <c r="F53" s="18"/>
      <c r="G53" s="18"/>
      <c r="H53" s="18"/>
      <c r="I53" s="197">
        <v>1.72</v>
      </c>
      <c r="J53" s="189" t="s">
        <v>525</v>
      </c>
      <c r="K53" s="102">
        <f t="shared" si="3"/>
        <v>1.7200000000000003E-4</v>
      </c>
      <c r="L53" s="18" t="s">
        <v>622</v>
      </c>
      <c r="M53" s="201">
        <f t="shared" si="4"/>
        <v>1.11861995039236E-4</v>
      </c>
      <c r="N53" s="202">
        <f t="shared" si="5"/>
        <v>1.2510820610857909E-4</v>
      </c>
      <c r="O53" s="18" t="s">
        <v>816</v>
      </c>
      <c r="P53" s="205">
        <f t="shared" si="6"/>
        <v>2.0468698101958802E-3</v>
      </c>
      <c r="Q53" s="205">
        <f t="shared" si="7"/>
        <v>2.2892512331967015E-3</v>
      </c>
      <c r="R53" s="40" t="s">
        <v>887</v>
      </c>
    </row>
    <row r="54" spans="2:18" ht="25.95" customHeight="1">
      <c r="B54" s="193" t="s">
        <v>493</v>
      </c>
      <c r="C54" s="34"/>
      <c r="D54" s="35" t="s">
        <v>856</v>
      </c>
      <c r="E54" s="18"/>
      <c r="F54" s="18"/>
      <c r="G54" s="18"/>
      <c r="H54" s="18"/>
      <c r="I54" s="197">
        <v>5.55</v>
      </c>
      <c r="J54" s="189" t="s">
        <v>525</v>
      </c>
      <c r="K54" s="102">
        <f t="shared" si="3"/>
        <v>5.5500000000000005E-4</v>
      </c>
      <c r="L54" s="18" t="s">
        <v>622</v>
      </c>
      <c r="M54" s="201">
        <f t="shared" si="4"/>
        <v>3.609500421324185E-4</v>
      </c>
      <c r="N54" s="202">
        <f t="shared" si="5"/>
        <v>4.0369217668756631E-4</v>
      </c>
      <c r="O54" s="18" t="s">
        <v>816</v>
      </c>
      <c r="P54" s="205">
        <f t="shared" si="6"/>
        <v>6.6047252596436829E-3</v>
      </c>
      <c r="Q54" s="205">
        <f t="shared" si="7"/>
        <v>7.3868281071172654E-3</v>
      </c>
      <c r="R54" s="40" t="s">
        <v>887</v>
      </c>
    </row>
    <row r="55" spans="2:18" ht="25.95" customHeight="1">
      <c r="B55" s="193" t="s">
        <v>494</v>
      </c>
      <c r="C55" s="34"/>
      <c r="D55" s="35" t="s">
        <v>857</v>
      </c>
      <c r="E55" s="18"/>
      <c r="F55" s="18"/>
      <c r="G55" s="18"/>
      <c r="H55" s="18"/>
      <c r="I55" s="197">
        <v>0.75</v>
      </c>
      <c r="J55" s="189" t="s">
        <v>525</v>
      </c>
      <c r="K55" s="102">
        <f t="shared" si="3"/>
        <v>7.5000000000000007E-5</v>
      </c>
      <c r="L55" s="18" t="s">
        <v>622</v>
      </c>
      <c r="M55" s="201">
        <f t="shared" si="4"/>
        <v>4.877703272059709E-5</v>
      </c>
      <c r="N55" s="202">
        <f t="shared" si="5"/>
        <v>5.4552996849671116E-5</v>
      </c>
      <c r="O55" s="18" t="s">
        <v>816</v>
      </c>
      <c r="P55" s="205">
        <f t="shared" si="6"/>
        <v>8.9253044049238952E-4</v>
      </c>
      <c r="Q55" s="205">
        <f t="shared" si="7"/>
        <v>9.982200144753059E-4</v>
      </c>
      <c r="R55" s="40" t="s">
        <v>887</v>
      </c>
    </row>
    <row r="56" spans="2:18" ht="25.95" customHeight="1">
      <c r="B56" s="193" t="s">
        <v>495</v>
      </c>
      <c r="C56" s="34"/>
      <c r="D56" s="35" t="s">
        <v>858</v>
      </c>
      <c r="E56" s="18"/>
      <c r="F56" s="18"/>
      <c r="G56" s="18"/>
      <c r="H56" s="18"/>
      <c r="I56" s="197">
        <v>6.15</v>
      </c>
      <c r="J56" s="189" t="s">
        <v>525</v>
      </c>
      <c r="K56" s="102">
        <f t="shared" si="3"/>
        <v>6.150000000000001E-4</v>
      </c>
      <c r="L56" s="18" t="s">
        <v>622</v>
      </c>
      <c r="M56" s="201">
        <f t="shared" si="4"/>
        <v>3.9997166830889618E-4</v>
      </c>
      <c r="N56" s="202">
        <f t="shared" si="5"/>
        <v>4.4733457416730324E-4</v>
      </c>
      <c r="O56" s="18" t="s">
        <v>816</v>
      </c>
      <c r="P56" s="205">
        <f t="shared" si="6"/>
        <v>7.3187496120375945E-3</v>
      </c>
      <c r="Q56" s="205">
        <f t="shared" si="7"/>
        <v>8.1854041186975104E-3</v>
      </c>
      <c r="R56" s="40" t="s">
        <v>887</v>
      </c>
    </row>
    <row r="57" spans="2:18" ht="25.95" customHeight="1">
      <c r="B57" s="193" t="s">
        <v>496</v>
      </c>
      <c r="C57" s="34"/>
      <c r="D57" s="35" t="s">
        <v>854</v>
      </c>
      <c r="E57" s="18"/>
      <c r="F57" s="18"/>
      <c r="G57" s="18"/>
      <c r="H57" s="18"/>
      <c r="I57" s="197">
        <v>2.25</v>
      </c>
      <c r="J57" s="189" t="s">
        <v>525</v>
      </c>
      <c r="K57" s="102">
        <f t="shared" si="3"/>
        <v>2.2500000000000005E-4</v>
      </c>
      <c r="L57" s="18" t="s">
        <v>622</v>
      </c>
      <c r="M57" s="201">
        <f t="shared" si="4"/>
        <v>1.4633109816179128E-4</v>
      </c>
      <c r="N57" s="202">
        <f t="shared" si="5"/>
        <v>1.6365899054901338E-4</v>
      </c>
      <c r="O57" s="18" t="s">
        <v>816</v>
      </c>
      <c r="P57" s="205">
        <f t="shared" si="6"/>
        <v>2.6775913214771687E-3</v>
      </c>
      <c r="Q57" s="205">
        <f t="shared" si="7"/>
        <v>2.9946600434259184E-3</v>
      </c>
      <c r="R57" s="40" t="s">
        <v>887</v>
      </c>
    </row>
    <row r="58" spans="2:18" ht="25.95" customHeight="1">
      <c r="B58" s="193" t="s">
        <v>497</v>
      </c>
      <c r="C58" s="34"/>
      <c r="D58" s="35" t="s">
        <v>859</v>
      </c>
      <c r="E58" s="18"/>
      <c r="F58" s="18"/>
      <c r="G58" s="18"/>
      <c r="H58" s="18"/>
      <c r="I58" s="197">
        <v>0.45</v>
      </c>
      <c r="J58" s="189" t="s">
        <v>525</v>
      </c>
      <c r="K58" s="102">
        <f t="shared" si="3"/>
        <v>4.500000000000001E-5</v>
      </c>
      <c r="L58" s="18" t="s">
        <v>622</v>
      </c>
      <c r="M58" s="201">
        <f t="shared" si="4"/>
        <v>2.9266219632358257E-5</v>
      </c>
      <c r="N58" s="202">
        <f t="shared" si="5"/>
        <v>3.2731798109802675E-5</v>
      </c>
      <c r="O58" s="18" t="s">
        <v>816</v>
      </c>
      <c r="P58" s="205">
        <f t="shared" si="6"/>
        <v>5.3551826429543376E-4</v>
      </c>
      <c r="Q58" s="205">
        <f t="shared" si="7"/>
        <v>5.9893200868518369E-4</v>
      </c>
      <c r="R58" s="40" t="s">
        <v>887</v>
      </c>
    </row>
    <row r="59" spans="2:18" ht="25.95" customHeight="1">
      <c r="B59" s="193" t="s">
        <v>498</v>
      </c>
      <c r="C59" s="34"/>
      <c r="D59" s="35" t="s">
        <v>860</v>
      </c>
      <c r="E59" s="18"/>
      <c r="F59" s="18"/>
      <c r="G59" s="18"/>
      <c r="H59" s="18"/>
      <c r="I59" s="197">
        <v>7.0000000000000007E-2</v>
      </c>
      <c r="J59" s="189" t="s">
        <v>525</v>
      </c>
      <c r="K59" s="102">
        <f t="shared" si="3"/>
        <v>7.0000000000000016E-6</v>
      </c>
      <c r="L59" s="18" t="s">
        <v>622</v>
      </c>
      <c r="M59" s="201">
        <f t="shared" si="4"/>
        <v>4.5525230539223957E-6</v>
      </c>
      <c r="N59" s="202">
        <f t="shared" si="5"/>
        <v>5.091613039302639E-6</v>
      </c>
      <c r="O59" s="18" t="s">
        <v>816</v>
      </c>
      <c r="P59" s="205">
        <f t="shared" si="6"/>
        <v>8.3302841112623029E-5</v>
      </c>
      <c r="Q59" s="205">
        <f t="shared" si="7"/>
        <v>9.3167201351028581E-5</v>
      </c>
      <c r="R59" s="40" t="s">
        <v>887</v>
      </c>
    </row>
    <row r="60" spans="2:18" ht="25.95" customHeight="1">
      <c r="B60" s="193" t="s">
        <v>499</v>
      </c>
      <c r="C60" s="34"/>
      <c r="D60" s="35" t="s">
        <v>861</v>
      </c>
      <c r="E60" s="18"/>
      <c r="F60" s="18"/>
      <c r="G60" s="18"/>
      <c r="H60" s="18"/>
      <c r="I60" s="197">
        <v>0.15</v>
      </c>
      <c r="J60" s="189" t="s">
        <v>525</v>
      </c>
      <c r="K60" s="102">
        <f t="shared" si="3"/>
        <v>1.5000000000000002E-5</v>
      </c>
      <c r="L60" s="18" t="s">
        <v>622</v>
      </c>
      <c r="M60" s="201">
        <f t="shared" si="4"/>
        <v>9.7554065441194179E-6</v>
      </c>
      <c r="N60" s="202">
        <f t="shared" si="5"/>
        <v>1.0910599369934224E-5</v>
      </c>
      <c r="O60" s="18" t="s">
        <v>816</v>
      </c>
      <c r="P60" s="205">
        <f t="shared" si="6"/>
        <v>1.7850608809847791E-4</v>
      </c>
      <c r="Q60" s="205">
        <f t="shared" si="7"/>
        <v>1.9964400289506121E-4</v>
      </c>
      <c r="R60" s="40" t="s">
        <v>887</v>
      </c>
    </row>
    <row r="61" spans="2:18" ht="25.95" customHeight="1">
      <c r="B61" s="193" t="s">
        <v>500</v>
      </c>
      <c r="C61" s="34"/>
      <c r="D61" s="35" t="s">
        <v>860</v>
      </c>
      <c r="E61" s="18"/>
      <c r="F61" s="18"/>
      <c r="G61" s="18"/>
      <c r="H61" s="18"/>
      <c r="I61" s="197">
        <v>0.41</v>
      </c>
      <c r="J61" s="189" t="s">
        <v>525</v>
      </c>
      <c r="K61" s="102">
        <f t="shared" si="3"/>
        <v>4.1000000000000007E-5</v>
      </c>
      <c r="L61" s="18" t="s">
        <v>622</v>
      </c>
      <c r="M61" s="201">
        <f t="shared" si="4"/>
        <v>2.6664777887259744E-5</v>
      </c>
      <c r="N61" s="202">
        <f t="shared" si="5"/>
        <v>2.9822304944486878E-5</v>
      </c>
      <c r="O61" s="18" t="s">
        <v>816</v>
      </c>
      <c r="P61" s="205">
        <f t="shared" si="6"/>
        <v>4.8791664080250629E-4</v>
      </c>
      <c r="Q61" s="205">
        <f t="shared" si="7"/>
        <v>5.4569360791316727E-4</v>
      </c>
      <c r="R61" s="40" t="s">
        <v>887</v>
      </c>
    </row>
    <row r="62" spans="2:18" ht="25.95" customHeight="1">
      <c r="B62" s="193" t="s">
        <v>501</v>
      </c>
      <c r="C62" s="34"/>
      <c r="D62" s="35" t="s">
        <v>862</v>
      </c>
      <c r="E62" s="18"/>
      <c r="F62" s="18"/>
      <c r="G62" s="18"/>
      <c r="H62" s="18"/>
      <c r="I62" s="197">
        <v>0.3</v>
      </c>
      <c r="J62" s="189" t="s">
        <v>525</v>
      </c>
      <c r="K62" s="102">
        <f t="shared" si="3"/>
        <v>3.0000000000000004E-5</v>
      </c>
      <c r="L62" s="18" t="s">
        <v>622</v>
      </c>
      <c r="M62" s="201">
        <f t="shared" si="4"/>
        <v>1.9510813088238836E-5</v>
      </c>
      <c r="N62" s="202">
        <f t="shared" si="5"/>
        <v>2.1821198739868448E-5</v>
      </c>
      <c r="O62" s="18" t="s">
        <v>816</v>
      </c>
      <c r="P62" s="205">
        <f t="shared" si="6"/>
        <v>3.5701217619695582E-4</v>
      </c>
      <c r="Q62" s="205">
        <f t="shared" si="7"/>
        <v>3.9928800579012243E-4</v>
      </c>
      <c r="R62" s="40" t="s">
        <v>887</v>
      </c>
    </row>
    <row r="63" spans="2:18" ht="25.95" customHeight="1">
      <c r="B63" s="193" t="s">
        <v>502</v>
      </c>
      <c r="C63" s="34"/>
      <c r="D63" s="35" t="s">
        <v>863</v>
      </c>
      <c r="E63" s="18"/>
      <c r="F63" s="18"/>
      <c r="G63" s="18"/>
      <c r="H63" s="18"/>
      <c r="I63" s="197">
        <v>1.42</v>
      </c>
      <c r="J63" s="189" t="s">
        <v>525</v>
      </c>
      <c r="K63" s="102">
        <f t="shared" si="3"/>
        <v>1.4200000000000001E-4</v>
      </c>
      <c r="L63" s="18" t="s">
        <v>622</v>
      </c>
      <c r="M63" s="201">
        <f t="shared" si="4"/>
        <v>9.2351181950997154E-5</v>
      </c>
      <c r="N63" s="202">
        <f t="shared" si="5"/>
        <v>1.0328700736871065E-4</v>
      </c>
      <c r="O63" s="18" t="s">
        <v>816</v>
      </c>
      <c r="P63" s="205">
        <f t="shared" si="6"/>
        <v>1.6898576339989242E-3</v>
      </c>
      <c r="Q63" s="205">
        <f t="shared" si="7"/>
        <v>1.8899632274065794E-3</v>
      </c>
      <c r="R63" s="40" t="s">
        <v>887</v>
      </c>
    </row>
    <row r="64" spans="2:18" ht="25.95" customHeight="1">
      <c r="B64" s="193" t="s">
        <v>503</v>
      </c>
      <c r="C64" s="34"/>
      <c r="D64" s="35" t="s">
        <v>864</v>
      </c>
      <c r="E64" s="18"/>
      <c r="F64" s="18"/>
      <c r="G64" s="18"/>
      <c r="H64" s="18"/>
      <c r="I64" s="197">
        <v>0.67</v>
      </c>
      <c r="J64" s="189" t="s">
        <v>525</v>
      </c>
      <c r="K64" s="102">
        <f t="shared" si="3"/>
        <v>6.7000000000000016E-5</v>
      </c>
      <c r="L64" s="18" t="s">
        <v>622</v>
      </c>
      <c r="M64" s="201">
        <f t="shared" si="4"/>
        <v>4.3574149230400078E-5</v>
      </c>
      <c r="N64" s="202">
        <f t="shared" si="5"/>
        <v>4.8734010519039542E-5</v>
      </c>
      <c r="O64" s="18" t="s">
        <v>816</v>
      </c>
      <c r="P64" s="205">
        <f t="shared" si="6"/>
        <v>7.9732719350653482E-4</v>
      </c>
      <c r="Q64" s="205">
        <f t="shared" si="7"/>
        <v>8.917432129312736E-4</v>
      </c>
      <c r="R64" s="40" t="s">
        <v>887</v>
      </c>
    </row>
    <row r="65" spans="2:18" ht="25.95" customHeight="1">
      <c r="B65" s="193" t="s">
        <v>504</v>
      </c>
      <c r="C65" s="34"/>
      <c r="D65" s="35" t="s">
        <v>865</v>
      </c>
      <c r="E65" s="18"/>
      <c r="F65" s="18"/>
      <c r="G65" s="18"/>
      <c r="H65" s="18"/>
      <c r="I65" s="197">
        <v>0.37</v>
      </c>
      <c r="J65" s="189" t="s">
        <v>525</v>
      </c>
      <c r="K65" s="102">
        <f t="shared" si="3"/>
        <v>3.7000000000000005E-5</v>
      </c>
      <c r="L65" s="18" t="s">
        <v>622</v>
      </c>
      <c r="M65" s="201">
        <f t="shared" si="4"/>
        <v>2.4063336142161235E-5</v>
      </c>
      <c r="N65" s="202">
        <f t="shared" si="5"/>
        <v>2.6912811779171088E-5</v>
      </c>
      <c r="O65" s="18" t="s">
        <v>816</v>
      </c>
      <c r="P65" s="205">
        <f t="shared" si="6"/>
        <v>4.4031501730957889E-4</v>
      </c>
      <c r="Q65" s="205">
        <f t="shared" si="7"/>
        <v>4.9245520714115106E-4</v>
      </c>
      <c r="R65" s="40" t="s">
        <v>887</v>
      </c>
    </row>
    <row r="66" spans="2:18" ht="25.95" customHeight="1">
      <c r="B66" s="193" t="s">
        <v>505</v>
      </c>
      <c r="C66" s="34"/>
      <c r="D66" s="35" t="s">
        <v>866</v>
      </c>
      <c r="E66" s="18"/>
      <c r="F66" s="18"/>
      <c r="G66" s="18"/>
      <c r="H66" s="18"/>
      <c r="I66" s="197">
        <v>187.5</v>
      </c>
      <c r="J66" s="189" t="s">
        <v>886</v>
      </c>
      <c r="K66" s="102">
        <f t="shared" si="3"/>
        <v>1.8750000000000003E-2</v>
      </c>
      <c r="L66" s="18" t="s">
        <v>622</v>
      </c>
      <c r="M66" s="201">
        <f t="shared" si="4"/>
        <v>1.2194258180149273E-2</v>
      </c>
      <c r="N66" s="202">
        <f t="shared" si="5"/>
        <v>1.3638249212417781E-2</v>
      </c>
      <c r="O66" s="18" t="s">
        <v>816</v>
      </c>
      <c r="P66" s="205">
        <f t="shared" si="6"/>
        <v>0.2231326101230974</v>
      </c>
      <c r="Q66" s="205">
        <f t="shared" si="7"/>
        <v>0.24955500361882654</v>
      </c>
      <c r="R66" s="40" t="s">
        <v>887</v>
      </c>
    </row>
    <row r="67" spans="2:18" ht="25.95" customHeight="1">
      <c r="B67" s="193" t="s">
        <v>506</v>
      </c>
      <c r="C67" s="34"/>
      <c r="D67" s="35" t="s">
        <v>867</v>
      </c>
      <c r="E67" s="18"/>
      <c r="F67" s="18"/>
      <c r="G67" s="18"/>
      <c r="H67" s="18"/>
      <c r="I67" s="197">
        <v>262.5</v>
      </c>
      <c r="J67" s="189" t="s">
        <v>886</v>
      </c>
      <c r="K67" s="102">
        <f t="shared" si="3"/>
        <v>2.6250000000000006E-2</v>
      </c>
      <c r="L67" s="18" t="s">
        <v>622</v>
      </c>
      <c r="M67" s="201">
        <f t="shared" si="4"/>
        <v>1.7071961452208986E-2</v>
      </c>
      <c r="N67" s="202">
        <f t="shared" si="5"/>
        <v>1.9093548897384894E-2</v>
      </c>
      <c r="O67" s="18" t="s">
        <v>816</v>
      </c>
      <c r="P67" s="205">
        <f t="shared" si="6"/>
        <v>0.31238565417233644</v>
      </c>
      <c r="Q67" s="205">
        <f t="shared" si="7"/>
        <v>0.34937700506635716</v>
      </c>
      <c r="R67" s="40" t="s">
        <v>887</v>
      </c>
    </row>
    <row r="68" spans="2:18" ht="25.95" customHeight="1">
      <c r="B68" s="193" t="s">
        <v>507</v>
      </c>
      <c r="C68" s="34"/>
      <c r="D68" s="35" t="s">
        <v>868</v>
      </c>
      <c r="E68" s="18"/>
      <c r="F68" s="18"/>
      <c r="G68" s="18"/>
      <c r="H68" s="18"/>
      <c r="I68" s="197">
        <v>75</v>
      </c>
      <c r="J68" s="189" t="s">
        <v>886</v>
      </c>
      <c r="K68" s="102">
        <f t="shared" si="3"/>
        <v>7.5000000000000015E-3</v>
      </c>
      <c r="L68" s="18" t="s">
        <v>622</v>
      </c>
      <c r="M68" s="201">
        <f t="shared" si="4"/>
        <v>4.8777032720597096E-3</v>
      </c>
      <c r="N68" s="202">
        <f t="shared" si="5"/>
        <v>5.4552996849671119E-3</v>
      </c>
      <c r="O68" s="18" t="s">
        <v>816</v>
      </c>
      <c r="P68" s="205">
        <f t="shared" si="6"/>
        <v>8.9253044049238964E-2</v>
      </c>
      <c r="Q68" s="205">
        <f t="shared" si="7"/>
        <v>9.9822001447530603E-2</v>
      </c>
      <c r="R68" s="40" t="s">
        <v>887</v>
      </c>
    </row>
    <row r="69" spans="2:18" ht="25.95" customHeight="1">
      <c r="B69" s="193" t="s">
        <v>508</v>
      </c>
      <c r="C69" s="34"/>
      <c r="D69" s="35" t="s">
        <v>869</v>
      </c>
      <c r="E69" s="18"/>
      <c r="F69" s="18"/>
      <c r="G69" s="18"/>
      <c r="H69" s="18"/>
      <c r="I69" s="197">
        <v>187.5</v>
      </c>
      <c r="J69" s="189" t="s">
        <v>886</v>
      </c>
      <c r="K69" s="102">
        <f t="shared" si="3"/>
        <v>1.8750000000000003E-2</v>
      </c>
      <c r="L69" s="18" t="s">
        <v>622</v>
      </c>
      <c r="M69" s="201">
        <f t="shared" si="4"/>
        <v>1.2194258180149273E-2</v>
      </c>
      <c r="N69" s="202">
        <f t="shared" si="5"/>
        <v>1.3638249212417781E-2</v>
      </c>
      <c r="O69" s="18" t="s">
        <v>816</v>
      </c>
      <c r="P69" s="205">
        <f t="shared" si="6"/>
        <v>0.2231326101230974</v>
      </c>
      <c r="Q69" s="205">
        <f t="shared" si="7"/>
        <v>0.24955500361882654</v>
      </c>
      <c r="R69" s="40" t="s">
        <v>887</v>
      </c>
    </row>
    <row r="70" spans="2:18" ht="25.95" customHeight="1">
      <c r="B70" s="193" t="s">
        <v>509</v>
      </c>
      <c r="C70" s="34"/>
      <c r="D70" s="35" t="s">
        <v>870</v>
      </c>
      <c r="E70" s="18"/>
      <c r="F70" s="18"/>
      <c r="G70" s="18"/>
      <c r="H70" s="18"/>
      <c r="I70" s="197">
        <v>0.18</v>
      </c>
      <c r="J70" s="189" t="s">
        <v>525</v>
      </c>
      <c r="K70" s="102">
        <f t="shared" si="3"/>
        <v>1.8000000000000004E-5</v>
      </c>
      <c r="L70" s="18" t="s">
        <v>622</v>
      </c>
      <c r="M70" s="201">
        <f t="shared" si="4"/>
        <v>1.1706487852943303E-5</v>
      </c>
      <c r="N70" s="202">
        <f t="shared" si="5"/>
        <v>1.309271924392107E-5</v>
      </c>
      <c r="O70" s="18" t="s">
        <v>816</v>
      </c>
      <c r="P70" s="205">
        <f t="shared" si="6"/>
        <v>2.1420730571817352E-4</v>
      </c>
      <c r="Q70" s="205">
        <f t="shared" si="7"/>
        <v>2.3957280347407348E-4</v>
      </c>
      <c r="R70" s="40" t="s">
        <v>887</v>
      </c>
    </row>
    <row r="71" spans="2:18" ht="25.95" customHeight="1">
      <c r="B71" s="193" t="s">
        <v>510</v>
      </c>
      <c r="C71" s="34"/>
      <c r="D71" s="35" t="s">
        <v>871</v>
      </c>
      <c r="E71" s="18"/>
      <c r="F71" s="18"/>
      <c r="G71" s="18"/>
      <c r="H71" s="18"/>
      <c r="I71" s="197">
        <v>0.35</v>
      </c>
      <c r="J71" s="189" t="s">
        <v>525</v>
      </c>
      <c r="K71" s="102">
        <f t="shared" si="3"/>
        <v>3.5000000000000004E-5</v>
      </c>
      <c r="L71" s="18" t="s">
        <v>622</v>
      </c>
      <c r="M71" s="201">
        <f t="shared" si="4"/>
        <v>2.2762615269611975E-5</v>
      </c>
      <c r="N71" s="202">
        <f t="shared" si="5"/>
        <v>2.5458065196513189E-5</v>
      </c>
      <c r="O71" s="18" t="s">
        <v>816</v>
      </c>
      <c r="P71" s="205">
        <f t="shared" si="6"/>
        <v>4.1651420556311513E-4</v>
      </c>
      <c r="Q71" s="205">
        <f t="shared" si="7"/>
        <v>4.6583600675514279E-4</v>
      </c>
      <c r="R71" s="40" t="s">
        <v>887</v>
      </c>
    </row>
    <row r="72" spans="2:18" ht="25.95" customHeight="1">
      <c r="B72" s="193" t="s">
        <v>511</v>
      </c>
      <c r="C72" s="34"/>
      <c r="D72" s="35" t="s">
        <v>872</v>
      </c>
      <c r="E72" s="18"/>
      <c r="F72" s="18"/>
      <c r="G72" s="18"/>
      <c r="H72" s="18"/>
      <c r="I72" s="197">
        <v>1.87</v>
      </c>
      <c r="J72" s="189" t="s">
        <v>525</v>
      </c>
      <c r="K72" s="102">
        <f t="shared" si="3"/>
        <v>1.8700000000000005E-4</v>
      </c>
      <c r="L72" s="18" t="s">
        <v>622</v>
      </c>
      <c r="M72" s="201">
        <f t="shared" si="4"/>
        <v>1.2161740158335543E-4</v>
      </c>
      <c r="N72" s="202">
        <f t="shared" si="5"/>
        <v>1.3601880547851335E-4</v>
      </c>
      <c r="O72" s="18" t="s">
        <v>816</v>
      </c>
      <c r="P72" s="205">
        <f t="shared" si="6"/>
        <v>2.2253758982943585E-3</v>
      </c>
      <c r="Q72" s="205">
        <f t="shared" si="7"/>
        <v>2.4888952360917634E-3</v>
      </c>
      <c r="R72" s="40" t="s">
        <v>887</v>
      </c>
    </row>
    <row r="73" spans="2:18" ht="25.95" customHeight="1">
      <c r="B73" s="193" t="s">
        <v>512</v>
      </c>
      <c r="C73" s="34"/>
      <c r="D73" s="35" t="s">
        <v>873</v>
      </c>
      <c r="E73" s="18"/>
      <c r="F73" s="18"/>
      <c r="G73" s="18"/>
      <c r="H73" s="18"/>
      <c r="I73" s="197">
        <v>2.36</v>
      </c>
      <c r="J73" s="189" t="s">
        <v>525</v>
      </c>
      <c r="K73" s="102">
        <f t="shared" si="3"/>
        <v>2.3600000000000004E-4</v>
      </c>
      <c r="L73" s="18" t="s">
        <v>622</v>
      </c>
      <c r="M73" s="201">
        <f t="shared" si="4"/>
        <v>1.5348506296081221E-4</v>
      </c>
      <c r="N73" s="202">
        <f t="shared" si="5"/>
        <v>1.7166009675363182E-4</v>
      </c>
      <c r="O73" s="18" t="s">
        <v>816</v>
      </c>
      <c r="P73" s="205">
        <f t="shared" si="6"/>
        <v>2.8084957860827196E-3</v>
      </c>
      <c r="Q73" s="205">
        <f t="shared" si="7"/>
        <v>3.1410656455489634E-3</v>
      </c>
      <c r="R73" s="40" t="s">
        <v>887</v>
      </c>
    </row>
    <row r="74" spans="2:18" ht="25.95" customHeight="1">
      <c r="B74" s="193" t="s">
        <v>513</v>
      </c>
      <c r="C74" s="34"/>
      <c r="D74" s="35" t="s">
        <v>874</v>
      </c>
      <c r="E74" s="18"/>
      <c r="F74" s="18"/>
      <c r="G74" s="18"/>
      <c r="H74" s="18"/>
      <c r="I74" s="197">
        <v>2.33</v>
      </c>
      <c r="J74" s="189" t="s">
        <v>525</v>
      </c>
      <c r="K74" s="102">
        <f t="shared" si="3"/>
        <v>2.3300000000000005E-4</v>
      </c>
      <c r="L74" s="18" t="s">
        <v>622</v>
      </c>
      <c r="M74" s="201">
        <f t="shared" si="4"/>
        <v>1.5153398165198832E-4</v>
      </c>
      <c r="N74" s="202">
        <f t="shared" si="5"/>
        <v>1.6947797687964498E-4</v>
      </c>
      <c r="O74" s="18" t="s">
        <v>816</v>
      </c>
      <c r="P74" s="205">
        <f t="shared" si="6"/>
        <v>2.7727945684630239E-3</v>
      </c>
      <c r="Q74" s="205">
        <f t="shared" si="7"/>
        <v>3.1011368449699512E-3</v>
      </c>
      <c r="R74" s="40" t="s">
        <v>887</v>
      </c>
    </row>
    <row r="75" spans="2:18" ht="25.95" customHeight="1">
      <c r="B75" s="193" t="s">
        <v>514</v>
      </c>
      <c r="C75" s="34"/>
      <c r="D75" s="35" t="s">
        <v>875</v>
      </c>
      <c r="E75" s="18"/>
      <c r="F75" s="18"/>
      <c r="G75" s="18"/>
      <c r="H75" s="18"/>
      <c r="I75" s="197">
        <v>1.57</v>
      </c>
      <c r="J75" s="189" t="s">
        <v>525</v>
      </c>
      <c r="K75" s="102">
        <f t="shared" si="3"/>
        <v>1.5700000000000002E-4</v>
      </c>
      <c r="L75" s="18" t="s">
        <v>622</v>
      </c>
      <c r="M75" s="201">
        <f t="shared" si="4"/>
        <v>1.0210658849511657E-4</v>
      </c>
      <c r="N75" s="202">
        <f t="shared" si="5"/>
        <v>1.1419760673864487E-4</v>
      </c>
      <c r="O75" s="18" t="s">
        <v>816</v>
      </c>
      <c r="P75" s="205">
        <f t="shared" si="6"/>
        <v>1.8683637220974021E-3</v>
      </c>
      <c r="Q75" s="205">
        <f t="shared" si="7"/>
        <v>2.0896072303016404E-3</v>
      </c>
      <c r="R75" s="40" t="s">
        <v>887</v>
      </c>
    </row>
    <row r="76" spans="2:18" ht="25.95" customHeight="1">
      <c r="B76" s="193" t="s">
        <v>515</v>
      </c>
      <c r="C76" s="34"/>
      <c r="D76" s="35" t="s">
        <v>876</v>
      </c>
      <c r="E76" s="18"/>
      <c r="F76" s="18"/>
      <c r="G76" s="18"/>
      <c r="H76" s="18"/>
      <c r="I76" s="197">
        <v>2.5499999999999998</v>
      </c>
      <c r="J76" s="189" t="s">
        <v>525</v>
      </c>
      <c r="K76" s="102">
        <f t="shared" si="3"/>
        <v>2.5500000000000002E-4</v>
      </c>
      <c r="L76" s="18" t="s">
        <v>622</v>
      </c>
      <c r="M76" s="201">
        <f t="shared" si="4"/>
        <v>1.6584191125003009E-4</v>
      </c>
      <c r="N76" s="202">
        <f t="shared" si="5"/>
        <v>1.8548018928888179E-4</v>
      </c>
      <c r="O76" s="18" t="s">
        <v>816</v>
      </c>
      <c r="P76" s="205">
        <f t="shared" si="6"/>
        <v>3.034603497674124E-3</v>
      </c>
      <c r="Q76" s="205">
        <f t="shared" si="7"/>
        <v>3.39394804921604E-3</v>
      </c>
      <c r="R76" s="40" t="s">
        <v>887</v>
      </c>
    </row>
    <row r="77" spans="2:18" ht="25.95" customHeight="1">
      <c r="B77" s="193" t="s">
        <v>516</v>
      </c>
      <c r="C77" s="34"/>
      <c r="D77" s="35" t="s">
        <v>877</v>
      </c>
      <c r="E77" s="18"/>
      <c r="F77" s="18"/>
      <c r="G77" s="18"/>
      <c r="H77" s="18"/>
      <c r="I77" s="197">
        <v>0.11</v>
      </c>
      <c r="J77" s="189" t="s">
        <v>525</v>
      </c>
      <c r="K77" s="102">
        <f t="shared" si="3"/>
        <v>1.1000000000000001E-5</v>
      </c>
      <c r="L77" s="18" t="s">
        <v>622</v>
      </c>
      <c r="M77" s="201">
        <f t="shared" si="4"/>
        <v>7.1539647990209068E-6</v>
      </c>
      <c r="N77" s="202">
        <f t="shared" si="5"/>
        <v>8.0011062046184302E-6</v>
      </c>
      <c r="O77" s="18" t="s">
        <v>816</v>
      </c>
      <c r="P77" s="205">
        <f t="shared" si="6"/>
        <v>1.3090446460555048E-4</v>
      </c>
      <c r="Q77" s="205">
        <f t="shared" si="7"/>
        <v>1.4640560212304487E-4</v>
      </c>
      <c r="R77" s="40" t="s">
        <v>887</v>
      </c>
    </row>
    <row r="78" spans="2:18" ht="25.95" customHeight="1">
      <c r="B78" s="193" t="s">
        <v>517</v>
      </c>
      <c r="C78" s="34"/>
      <c r="D78" s="35" t="s">
        <v>878</v>
      </c>
      <c r="E78" s="18"/>
      <c r="F78" s="18"/>
      <c r="G78" s="18"/>
      <c r="H78" s="18"/>
      <c r="I78" s="197">
        <v>0.43</v>
      </c>
      <c r="J78" s="189" t="s">
        <v>525</v>
      </c>
      <c r="K78" s="102">
        <f t="shared" si="3"/>
        <v>4.3000000000000008E-5</v>
      </c>
      <c r="L78" s="18" t="s">
        <v>622</v>
      </c>
      <c r="M78" s="201">
        <f t="shared" si="4"/>
        <v>2.7965498759809001E-5</v>
      </c>
      <c r="N78" s="202">
        <f t="shared" si="5"/>
        <v>3.1277051527144773E-5</v>
      </c>
      <c r="O78" s="18" t="s">
        <v>816</v>
      </c>
      <c r="P78" s="205">
        <f t="shared" si="6"/>
        <v>5.1171745254897005E-4</v>
      </c>
      <c r="Q78" s="205">
        <f t="shared" si="7"/>
        <v>5.7231280829917537E-4</v>
      </c>
      <c r="R78" s="40" t="s">
        <v>887</v>
      </c>
    </row>
    <row r="79" spans="2:18" ht="25.95" customHeight="1">
      <c r="B79" s="193" t="s">
        <v>518</v>
      </c>
      <c r="C79" s="34"/>
      <c r="D79" s="35" t="s">
        <v>879</v>
      </c>
      <c r="E79" s="18"/>
      <c r="F79" s="18"/>
      <c r="G79" s="18"/>
      <c r="H79" s="18"/>
      <c r="I79" s="197">
        <v>0.32</v>
      </c>
      <c r="J79" s="189" t="s">
        <v>525</v>
      </c>
      <c r="K79" s="102">
        <f t="shared" si="3"/>
        <v>3.2000000000000005E-5</v>
      </c>
      <c r="L79" s="18" t="s">
        <v>622</v>
      </c>
      <c r="M79" s="201">
        <f t="shared" si="4"/>
        <v>2.0811533960788092E-5</v>
      </c>
      <c r="N79" s="202">
        <f t="shared" si="5"/>
        <v>2.3275945322526346E-5</v>
      </c>
      <c r="O79" s="18" t="s">
        <v>816</v>
      </c>
      <c r="P79" s="205">
        <f t="shared" si="6"/>
        <v>3.8081298794341952E-4</v>
      </c>
      <c r="Q79" s="205">
        <f t="shared" si="7"/>
        <v>4.2590720617613058E-4</v>
      </c>
      <c r="R79" s="40" t="s">
        <v>887</v>
      </c>
    </row>
    <row r="80" spans="2:18" ht="25.95" customHeight="1">
      <c r="B80" s="193" t="s">
        <v>519</v>
      </c>
      <c r="C80" s="34"/>
      <c r="D80" s="35" t="s">
        <v>880</v>
      </c>
      <c r="E80" s="18"/>
      <c r="F80" s="18"/>
      <c r="G80" s="18"/>
      <c r="H80" s="18"/>
      <c r="I80" s="197">
        <v>0.37</v>
      </c>
      <c r="J80" s="189" t="s">
        <v>525</v>
      </c>
      <c r="K80" s="102">
        <f t="shared" ref="K80:K85" si="8" xml:space="preserve"> I80 * $E$10</f>
        <v>3.7000000000000005E-5</v>
      </c>
      <c r="L80" s="18" t="s">
        <v>622</v>
      </c>
      <c r="M80" s="201">
        <f t="shared" ref="M80:M85" si="9" xml:space="preserve"> $J$6 * K80 * ( 2 * $H$6 / $N$4 ) ^ 0.5</f>
        <v>2.4063336142161235E-5</v>
      </c>
      <c r="N80" s="202">
        <f t="shared" ref="N80:N85" si="10" xml:space="preserve"> $J$6 * K80 * ( 2 * $H$6 / $N$5 ) ^ 0.5</f>
        <v>2.6912811779171088E-5</v>
      </c>
      <c r="O80" s="18" t="s">
        <v>816</v>
      </c>
      <c r="P80" s="205">
        <f t="shared" ref="P80:P85" si="11">M80 * $L$10</f>
        <v>4.4031501730957889E-4</v>
      </c>
      <c r="Q80" s="205">
        <f t="shared" ref="Q80:Q85" si="12">N80 * $L$10</f>
        <v>4.9245520714115106E-4</v>
      </c>
      <c r="R80" s="40" t="s">
        <v>887</v>
      </c>
    </row>
    <row r="81" spans="2:18" ht="25.95" customHeight="1">
      <c r="B81" s="193" t="s">
        <v>520</v>
      </c>
      <c r="C81" s="34"/>
      <c r="D81" s="35" t="s">
        <v>881</v>
      </c>
      <c r="E81" s="18"/>
      <c r="F81" s="18"/>
      <c r="G81" s="18"/>
      <c r="H81" s="18"/>
      <c r="I81" s="197">
        <v>2.25</v>
      </c>
      <c r="J81" s="189" t="s">
        <v>525</v>
      </c>
      <c r="K81" s="102">
        <f t="shared" si="8"/>
        <v>2.2500000000000005E-4</v>
      </c>
      <c r="L81" s="18" t="s">
        <v>622</v>
      </c>
      <c r="M81" s="201">
        <f t="shared" si="9"/>
        <v>1.4633109816179128E-4</v>
      </c>
      <c r="N81" s="202">
        <f t="shared" si="10"/>
        <v>1.6365899054901338E-4</v>
      </c>
      <c r="O81" s="18" t="s">
        <v>816</v>
      </c>
      <c r="P81" s="205">
        <f t="shared" si="11"/>
        <v>2.6775913214771687E-3</v>
      </c>
      <c r="Q81" s="205">
        <f t="shared" si="12"/>
        <v>2.9946600434259184E-3</v>
      </c>
      <c r="R81" s="40" t="s">
        <v>887</v>
      </c>
    </row>
    <row r="82" spans="2:18" ht="25.95" customHeight="1">
      <c r="B82" s="193" t="s">
        <v>521</v>
      </c>
      <c r="C82" s="34"/>
      <c r="D82" s="35" t="s">
        <v>882</v>
      </c>
      <c r="E82" s="18"/>
      <c r="F82" s="18"/>
      <c r="G82" s="18"/>
      <c r="H82" s="18"/>
      <c r="I82" s="197">
        <v>1.1200000000000001</v>
      </c>
      <c r="J82" s="189" t="s">
        <v>525</v>
      </c>
      <c r="K82" s="102">
        <f t="shared" si="8"/>
        <v>1.1200000000000003E-4</v>
      </c>
      <c r="L82" s="18" t="s">
        <v>622</v>
      </c>
      <c r="M82" s="201">
        <f t="shared" si="9"/>
        <v>7.2840368862758331E-5</v>
      </c>
      <c r="N82" s="202">
        <f t="shared" si="10"/>
        <v>8.1465808628842224E-5</v>
      </c>
      <c r="O82" s="18" t="s">
        <v>816</v>
      </c>
      <c r="P82" s="205">
        <f t="shared" si="11"/>
        <v>1.3328454578019685E-3</v>
      </c>
      <c r="Q82" s="205">
        <f t="shared" si="12"/>
        <v>1.4906752216164573E-3</v>
      </c>
      <c r="R82" s="40" t="s">
        <v>887</v>
      </c>
    </row>
    <row r="83" spans="2:18" ht="25.95" customHeight="1">
      <c r="B83" s="193" t="s">
        <v>522</v>
      </c>
      <c r="C83" s="34"/>
      <c r="D83" s="35" t="s">
        <v>883</v>
      </c>
      <c r="E83" s="18"/>
      <c r="F83" s="18"/>
      <c r="G83" s="18"/>
      <c r="H83" s="18"/>
      <c r="I83" s="197">
        <v>1.46</v>
      </c>
      <c r="J83" s="189" t="s">
        <v>525</v>
      </c>
      <c r="K83" s="102">
        <f t="shared" si="8"/>
        <v>1.4600000000000003E-4</v>
      </c>
      <c r="L83" s="18" t="s">
        <v>622</v>
      </c>
      <c r="M83" s="201">
        <f t="shared" si="9"/>
        <v>9.4952623696095673E-5</v>
      </c>
      <c r="N83" s="202">
        <f t="shared" si="10"/>
        <v>1.0619650053402646E-4</v>
      </c>
      <c r="O83" s="18" t="s">
        <v>816</v>
      </c>
      <c r="P83" s="205">
        <f t="shared" si="11"/>
        <v>1.7374592574918516E-3</v>
      </c>
      <c r="Q83" s="205">
        <f t="shared" si="12"/>
        <v>1.9432016281785958E-3</v>
      </c>
      <c r="R83" s="40" t="s">
        <v>887</v>
      </c>
    </row>
    <row r="84" spans="2:18" ht="25.95" customHeight="1">
      <c r="B84" s="193" t="s">
        <v>523</v>
      </c>
      <c r="C84" s="34"/>
      <c r="D84" s="35" t="s">
        <v>884</v>
      </c>
      <c r="E84" s="18"/>
      <c r="F84" s="18"/>
      <c r="G84" s="18"/>
      <c r="H84" s="18"/>
      <c r="I84" s="197">
        <v>1.65</v>
      </c>
      <c r="J84" s="189" t="s">
        <v>525</v>
      </c>
      <c r="K84" s="102">
        <f t="shared" si="8"/>
        <v>1.6500000000000003E-4</v>
      </c>
      <c r="L84" s="18" t="s">
        <v>622</v>
      </c>
      <c r="M84" s="201">
        <f t="shared" si="9"/>
        <v>1.073094719853136E-4</v>
      </c>
      <c r="N84" s="202">
        <f t="shared" si="10"/>
        <v>1.2001659306927647E-4</v>
      </c>
      <c r="O84" s="18" t="s">
        <v>816</v>
      </c>
      <c r="P84" s="205">
        <f t="shared" si="11"/>
        <v>1.9635669690832571E-3</v>
      </c>
      <c r="Q84" s="205">
        <f t="shared" si="12"/>
        <v>2.1960840318456733E-3</v>
      </c>
      <c r="R84" s="40" t="s">
        <v>887</v>
      </c>
    </row>
    <row r="85" spans="2:18" ht="25.95" customHeight="1" thickBot="1">
      <c r="B85" s="194" t="s">
        <v>524</v>
      </c>
      <c r="C85" s="190"/>
      <c r="D85" s="191" t="s">
        <v>885</v>
      </c>
      <c r="E85" s="37"/>
      <c r="F85" s="37"/>
      <c r="G85" s="37"/>
      <c r="H85" s="37"/>
      <c r="I85" s="198">
        <v>2.62</v>
      </c>
      <c r="J85" s="192" t="s">
        <v>525</v>
      </c>
      <c r="K85" s="104">
        <f t="shared" si="8"/>
        <v>2.6200000000000008E-4</v>
      </c>
      <c r="L85" s="37" t="s">
        <v>622</v>
      </c>
      <c r="M85" s="203">
        <f t="shared" si="9"/>
        <v>1.7039443430395254E-4</v>
      </c>
      <c r="N85" s="204">
        <f t="shared" si="10"/>
        <v>1.9057180232818447E-4</v>
      </c>
      <c r="O85" s="37" t="s">
        <v>816</v>
      </c>
      <c r="P85" s="206">
        <f t="shared" si="11"/>
        <v>3.1179063387867479E-3</v>
      </c>
      <c r="Q85" s="206">
        <f t="shared" si="12"/>
        <v>3.4871152505670695E-3</v>
      </c>
      <c r="R85" s="38" t="s">
        <v>887</v>
      </c>
    </row>
  </sheetData>
  <mergeCells count="3">
    <mergeCell ref="E7:K7"/>
    <mergeCell ref="L7:R7"/>
    <mergeCell ref="K12:R13"/>
  </mergeCells>
  <pageMargins left="0.7" right="0.7" top="0.75" bottom="0.75" header="0.3" footer="0.3"/>
  <pageSetup scale="60" orientation="landscape" r:id="rId1"/>
  <headerFooter>
    <oddHeader>&amp;L&amp;14National Institute of Standards &amp; Technology - CONTAM Library&amp;C&amp;14Enclosure Surface Leakage Areas&amp;R&amp;14&amp;A</oddHeader>
    <oddFooter>&amp;L&amp;14Units Conversion by Varkie Thomas, Ph.D., P.E.&amp;C&amp;16College of Architecture&amp;R&amp;14Illinois Institute of Technology, Chicago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A-Schedules - B-Wind-Pressure</vt:lpstr>
      <vt:lpstr>C1 - Residential</vt:lpstr>
      <vt:lpstr>C2 - Miscell-Residential</vt:lpstr>
      <vt:lpstr>C3 - Commercial</vt:lpstr>
      <vt:lpstr>C4 - Miscell-Commercial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cp:lastPrinted>2012-05-23T22:41:53Z</cp:lastPrinted>
  <dcterms:created xsi:type="dcterms:W3CDTF">2012-04-18T15:18:19Z</dcterms:created>
  <dcterms:modified xsi:type="dcterms:W3CDTF">2012-05-24T15:12:41Z</dcterms:modified>
</cp:coreProperties>
</file>